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1220" windowHeight="6045" activeTab="0"/>
  </bookViews>
  <sheets>
    <sheet name="Index" sheetId="1" r:id="rId1"/>
    <sheet name="Table 22" sheetId="2" r:id="rId2"/>
    <sheet name="Table 23" sheetId="3" r:id="rId3"/>
    <sheet name="Table 24" sheetId="4" r:id="rId4"/>
    <sheet name="Table 25" sheetId="5" r:id="rId5"/>
    <sheet name="Table 26" sheetId="6" r:id="rId6"/>
    <sheet name="Table 27" sheetId="7" r:id="rId7"/>
    <sheet name="Table 28" sheetId="8" r:id="rId8"/>
    <sheet name="Table 29" sheetId="9" r:id="rId9"/>
    <sheet name="Table 30" sheetId="10" r:id="rId10"/>
    <sheet name="Table 31" sheetId="11" r:id="rId11"/>
    <sheet name="Table 32" sheetId="12" r:id="rId12"/>
    <sheet name="Table 33" sheetId="13" r:id="rId13"/>
  </sheets>
  <definedNames/>
  <calcPr fullCalcOnLoad="1" iterate="1" iterateCount="1" iterateDelta="0.001"/>
</workbook>
</file>

<file path=xl/sharedStrings.xml><?xml version="1.0" encoding="utf-8"?>
<sst xmlns="http://schemas.openxmlformats.org/spreadsheetml/2006/main" count="446" uniqueCount="168">
  <si>
    <t>Table 2.22</t>
  </si>
  <si>
    <t>1950</t>
  </si>
  <si>
    <t>1960</t>
  </si>
  <si>
    <t>1970</t>
  </si>
  <si>
    <t>1980</t>
  </si>
  <si>
    <t>1985</t>
  </si>
  <si>
    <t>1986</t>
  </si>
  <si>
    <t>1987</t>
  </si>
  <si>
    <t>1988</t>
  </si>
  <si>
    <t>1989</t>
  </si>
  <si>
    <t>Table 2.33</t>
  </si>
  <si>
    <t>All Races</t>
  </si>
  <si>
    <t>White</t>
  </si>
  <si>
    <t>Black</t>
  </si>
  <si>
    <t>Total</t>
  </si>
  <si>
    <t xml:space="preserve">  Adequate</t>
  </si>
  <si>
    <t xml:space="preserve">  Intermediate</t>
  </si>
  <si>
    <t xml:space="preserve">  Inadequate</t>
  </si>
  <si>
    <t xml:space="preserve">  Unknown</t>
  </si>
  <si>
    <t>Table 2.32</t>
  </si>
  <si>
    <t>All Ages</t>
  </si>
  <si>
    <t xml:space="preserve">  40 or More</t>
  </si>
  <si>
    <t>Table 2.31</t>
  </si>
  <si>
    <t>Live Births, Infant Deaths and Infant Death Rates</t>
  </si>
  <si>
    <t>by Birth Weight, Age at Death, and Race of Mother</t>
  </si>
  <si>
    <t>Michigan Resident Infants Born in 1989</t>
  </si>
  <si>
    <t>Age at Death</t>
  </si>
  <si>
    <t>Number</t>
  </si>
  <si>
    <t>Rate</t>
  </si>
  <si>
    <t>Less Than</t>
  </si>
  <si>
    <t>1,500 Grams</t>
  </si>
  <si>
    <t>1,500-2,499</t>
  </si>
  <si>
    <t>Grams</t>
  </si>
  <si>
    <t>2,500 Grams</t>
  </si>
  <si>
    <t>Or Greater</t>
  </si>
  <si>
    <t>Unknown</t>
  </si>
  <si>
    <t>Birthweight</t>
  </si>
  <si>
    <t>Table 2.30</t>
  </si>
  <si>
    <t>Table 2.29</t>
  </si>
  <si>
    <t>Age of Mother</t>
  </si>
  <si>
    <t>Table 2.28</t>
  </si>
  <si>
    <t>740-759</t>
  </si>
  <si>
    <t>Congenital anomalies</t>
  </si>
  <si>
    <t>798.0</t>
  </si>
  <si>
    <t>Sudden infant death syndrome</t>
  </si>
  <si>
    <t>765</t>
  </si>
  <si>
    <t>769</t>
  </si>
  <si>
    <t>Respiratory distress syndrome</t>
  </si>
  <si>
    <t>770</t>
  </si>
  <si>
    <t>Other respiratory conditions of newborn</t>
  </si>
  <si>
    <t>E800-949</t>
  </si>
  <si>
    <t>Accidents and adverse effects</t>
  </si>
  <si>
    <t>E960-969</t>
  </si>
  <si>
    <t>Homicide</t>
  </si>
  <si>
    <t>Residual</t>
  </si>
  <si>
    <t>All other causes</t>
  </si>
  <si>
    <t>Table 2.27</t>
  </si>
  <si>
    <t>Table 2.26</t>
  </si>
  <si>
    <t>Table 2.25</t>
  </si>
  <si>
    <t>Ancestry</t>
  </si>
  <si>
    <t>African</t>
  </si>
  <si>
    <t>American Indian</t>
  </si>
  <si>
    <t>Arabian Asian</t>
  </si>
  <si>
    <t>Southeastern Asian</t>
  </si>
  <si>
    <t xml:space="preserve"> and Pacific Islander</t>
  </si>
  <si>
    <t>European</t>
  </si>
  <si>
    <t>Hispanic</t>
  </si>
  <si>
    <t>Other</t>
  </si>
  <si>
    <t>Table 2.24</t>
  </si>
  <si>
    <t>Infant, Hebdomadal, Fetal and Perinatal Death Rates by Race of Mother</t>
  </si>
  <si>
    <t>Race</t>
  </si>
  <si>
    <t>Asian &amp; Pacific</t>
  </si>
  <si>
    <t>Islander</t>
  </si>
  <si>
    <t>Other Races</t>
  </si>
  <si>
    <t>Table 2.23</t>
  </si>
  <si>
    <t>Michigan Residents, 1970-1990</t>
  </si>
  <si>
    <t>1975</t>
  </si>
  <si>
    <t>1990</t>
  </si>
  <si>
    <t>Michigan and United States Residents, 1950-1990</t>
  </si>
  <si>
    <t>United States</t>
  </si>
  <si>
    <t>Year</t>
  </si>
  <si>
    <t>Michigan</t>
  </si>
  <si>
    <t>Infant Deaths and Infant Death Rates</t>
  </si>
  <si>
    <t>Source: Office of the State Registrar and Center for Health Statistics, MDPH</t>
  </si>
  <si>
    <t>Note: Data for United States in 1990 are provisional.</t>
  </si>
  <si>
    <t>Infant Deaths and Mortality Rates by Age at Death</t>
  </si>
  <si>
    <t>Total Infant Deaths</t>
  </si>
  <si>
    <t>Under 1 Day</t>
  </si>
  <si>
    <t>1  - 6 Days</t>
  </si>
  <si>
    <t>7 - 27 Days</t>
  </si>
  <si>
    <t>28 - 364 Days</t>
  </si>
  <si>
    <t>Michigan Resident, 1990</t>
  </si>
  <si>
    <t>Live Births</t>
  </si>
  <si>
    <t>Infant Death</t>
  </si>
  <si>
    <t>Hebdomadal Death</t>
  </si>
  <si>
    <t>Fetal Death</t>
  </si>
  <si>
    <t>Perinatal Death</t>
  </si>
  <si>
    <t xml:space="preserve">--- </t>
  </si>
  <si>
    <t xml:space="preserve">* </t>
  </si>
  <si>
    <t>Note: Rates are per 1,000 live births.</t>
  </si>
  <si>
    <t>Infant Death, Live Births and Infant Death</t>
  </si>
  <si>
    <t>Rates by Ancestry</t>
  </si>
  <si>
    <t>Michigan Residents, 1990</t>
  </si>
  <si>
    <t>Infant Deaths</t>
  </si>
  <si>
    <t>Infant Death Rate</t>
  </si>
  <si>
    <t>Note: Ancestry of infant at death; ancestry of mother of the live births. Individuals who indicate black race and American ancestry have been allocated to African ancestry.</t>
  </si>
  <si>
    <t>Infant Deaths by Age at Death and Underlying Cause,</t>
  </si>
  <si>
    <t>ICD-9 Code</t>
  </si>
  <si>
    <t>Cause of Death</t>
  </si>
  <si>
    <t>Total Under 1 Year</t>
  </si>
  <si>
    <t>1-6 Days</t>
  </si>
  <si>
    <t>7-27 Days</t>
  </si>
  <si>
    <t>1-5 Months</t>
  </si>
  <si>
    <t>6-11 Months</t>
  </si>
  <si>
    <t>Disorders relating to short gestation and unspecified low birthweight</t>
  </si>
  <si>
    <t>Race of Mother</t>
  </si>
  <si>
    <t xml:space="preserve"> All Other</t>
  </si>
  <si>
    <t>Note: Numbers of infant deaths are by race of infant; rates are calculated using live births by race of mother as denominator. Records with race not stated are included only in total columns. Rates are per 100,000 live births.</t>
  </si>
  <si>
    <t>Infant Deaths and Infant Death Rates by Sex of Infant and Underlying Cause</t>
  </si>
  <si>
    <t>Sex of Infant</t>
  </si>
  <si>
    <t>Male</t>
  </si>
  <si>
    <t>Female</t>
  </si>
  <si>
    <t>Note: Records with sex not stated are included only in total columns. Rates are per 100,000 live births.</t>
  </si>
  <si>
    <t>Infant Deaths, Live Births and Infant Death Rates by Age and Race of Mother</t>
  </si>
  <si>
    <t>Michigan Residents Infants Born in 1989</t>
  </si>
  <si>
    <t>Infant Death Rates</t>
  </si>
  <si>
    <t>All Other Races</t>
  </si>
  <si>
    <t xml:space="preserve">  Under 15</t>
  </si>
  <si>
    <t xml:space="preserve">  15-19</t>
  </si>
  <si>
    <t xml:space="preserve">  20-24</t>
  </si>
  <si>
    <t xml:space="preserve">  25-29</t>
  </si>
  <si>
    <t xml:space="preserve">  30-39</t>
  </si>
  <si>
    <t xml:space="preserve">  Not Stated</t>
  </si>
  <si>
    <t>Note:  Race not stated included in total columns only.</t>
  </si>
  <si>
    <t>Michigan Residents Infants Born in, 1989</t>
  </si>
  <si>
    <r>
      <t xml:space="preserve">Level of Care </t>
    </r>
    <r>
      <rPr>
        <i/>
        <sz val="8"/>
        <rFont val="Arial"/>
        <family val="2"/>
      </rPr>
      <t>(Kessner Index)</t>
    </r>
  </si>
  <si>
    <t>Infant Deaths, Live Births and Infant Death Rates by Level Prenatal Care and Race of Mother</t>
  </si>
  <si>
    <t>Note: Race not stated included in total columns only. The Kessner Index is a classification of prenatal care based on the month of pregnancy in which prenatal care began, the number of prenatal visits and the length of pregnancy (i.e. for shorter pregnancies, fewer prenatal visits constitute adequate care).</t>
  </si>
  <si>
    <t>Birth Weight</t>
  </si>
  <si>
    <t>Race of Infant</t>
  </si>
  <si>
    <t>Under 1 Year</t>
  </si>
  <si>
    <t>Under 28 Days</t>
  </si>
  <si>
    <t>28-364 Days</t>
  </si>
  <si>
    <t>All Other</t>
  </si>
  <si>
    <t>Note: Race not stated included in total rows only.</t>
  </si>
  <si>
    <t>Source: Office of the State Registrar and Center or Health Statistics, MDPH</t>
  </si>
  <si>
    <t>Births to Michigan Residents in 1989</t>
  </si>
  <si>
    <t>Perinatal Deaths, Total Births and Perinatal Death Rates by Age of Mother and Race of Mother</t>
  </si>
  <si>
    <t>Perinatal  Deaths</t>
  </si>
  <si>
    <t>Total Births</t>
  </si>
  <si>
    <t>Perinatal Death Rates</t>
  </si>
  <si>
    <t>Note: Race not stated included in total columns only.</t>
  </si>
  <si>
    <t>Perinatal Deaths, Total Births and Perinatal Death Rates by Level Prenatal Care and Race of Mother</t>
  </si>
  <si>
    <t>Born to Michigan Residents in 1989</t>
  </si>
  <si>
    <t>Index</t>
  </si>
  <si>
    <r>
      <t>Table 22</t>
    </r>
    <r>
      <rPr>
        <sz val="10"/>
        <rFont val="Comic Sans MS"/>
        <family val="4"/>
      </rPr>
      <t xml:space="preserve">  Infant Deaths and Infant Mortality Rates, Michigan and United States Residents, 1950 - 1990</t>
    </r>
  </si>
  <si>
    <r>
      <t>Table 23</t>
    </r>
    <r>
      <rPr>
        <sz val="10"/>
        <rFont val="Comic Sans MS"/>
        <family val="4"/>
      </rPr>
      <t xml:space="preserve">  Infant Deaths and Mortality Rates by Age at Death, Michigan Residents, 1970 - 1990</t>
    </r>
  </si>
  <si>
    <r>
      <t>Table 25</t>
    </r>
    <r>
      <rPr>
        <sz val="10"/>
        <rFont val="Comic Sans MS"/>
        <family val="4"/>
      </rPr>
      <t xml:space="preserve">  Infant Deaths, Live Births and Infant Death Rates by Ancestry, Michigan Residents, 1990</t>
    </r>
  </si>
  <si>
    <r>
      <t>Table 26</t>
    </r>
    <r>
      <rPr>
        <sz val="10"/>
        <rFont val="Comic Sans MS"/>
        <family val="4"/>
      </rPr>
      <t xml:space="preserve">  Infant Deaths by Age at Death and Underlying Cause, Michigan Residents, 1990</t>
    </r>
  </si>
  <si>
    <r>
      <t>Table 28</t>
    </r>
    <r>
      <rPr>
        <sz val="10"/>
        <rFont val="Comic Sans MS"/>
        <family val="4"/>
      </rPr>
      <t xml:space="preserve">  Infant Deaths and Infant Death Rates by Sex of Infant and Underlying Cause, Michigan Residents, 1990</t>
    </r>
  </si>
  <si>
    <r>
      <t>Table 32</t>
    </r>
    <r>
      <rPr>
        <sz val="10"/>
        <rFont val="Comic Sans MS"/>
        <family val="4"/>
      </rPr>
      <t xml:space="preserve">  Perinatal Deaths, Total Births and Perinatal Death Rates by Age and Race of Mother, Michigan Resident Infants Born in 1989</t>
    </r>
  </si>
  <si>
    <r>
      <t>Table 30</t>
    </r>
    <r>
      <rPr>
        <sz val="10"/>
        <rFont val="Comic Sans MS"/>
        <family val="4"/>
      </rPr>
      <t xml:space="preserve">  Infant Deaths, Live Births and Infant Death Rates by Level Prenatal Care and Race of Mother, Michigan Resident Infants Born in 1989</t>
    </r>
  </si>
  <si>
    <r>
      <t>Table 33</t>
    </r>
    <r>
      <rPr>
        <sz val="10"/>
        <rFont val="Comic Sans MS"/>
        <family val="4"/>
      </rPr>
      <t xml:space="preserve">  Perinatal Deaths, Total Births and Perinatal Death Rates by Level Prenatal Care and Race of Mother, Michigan Resident Infants Born in 1989</t>
    </r>
  </si>
  <si>
    <r>
      <t>Table 24</t>
    </r>
    <r>
      <rPr>
        <sz val="10"/>
        <rFont val="Comic Sans MS"/>
        <family val="4"/>
      </rPr>
      <t xml:space="preserve">  Infant, Hebdomadal, Fetal and Perinatal Death Rates by Race of Mother, Michigan Residents, 1990</t>
    </r>
  </si>
  <si>
    <t>Infant Deaths and Infant Death Rates by Race of Mother and Underlying Cause</t>
  </si>
  <si>
    <r>
      <t>Table 27</t>
    </r>
    <r>
      <rPr>
        <sz val="10"/>
        <rFont val="Comic Sans MS"/>
        <family val="4"/>
      </rPr>
      <t xml:space="preserve">  Infant Deaths and Infant Death Rates by Race of Mother and Underlying Cause, Michigan Residents, 1990</t>
    </r>
  </si>
  <si>
    <r>
      <t>Table 29</t>
    </r>
    <r>
      <rPr>
        <sz val="10"/>
        <rFont val="Comic Sans MS"/>
        <family val="4"/>
      </rPr>
      <t xml:space="preserve">  Infant Deaths, Live Births and Infant Death Rates by Age and Race of Mother, Michigan Resident Infants Born in 1989</t>
    </r>
  </si>
  <si>
    <r>
      <t>Table 31</t>
    </r>
    <r>
      <rPr>
        <sz val="10"/>
        <rFont val="Comic Sans MS"/>
        <family val="4"/>
      </rPr>
      <t xml:space="preserve">  Live Births and Infant Deaths and Infant Death Rates by Birth Weight, Age at Death and Race of Mother, Michigan Resident Infants Born in 1989</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</si>
</sst>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_)"/>
    <numFmt numFmtId="166" formatCode="0_)"/>
    <numFmt numFmtId="167" formatCode="#,##0.0_);\(#,##0.0\)"/>
  </numFmts>
  <fonts count="6">
    <font>
      <sz val="12"/>
      <name val="Comic Sans MS"/>
      <family val="0"/>
    </font>
    <font>
      <sz val="10"/>
      <name val="Arial"/>
      <family val="2"/>
    </font>
    <font>
      <i/>
      <sz val="8"/>
      <name val="Arial"/>
      <family val="2"/>
    </font>
    <font>
      <sz val="10"/>
      <name val="Comic Sans MS"/>
      <family val="4"/>
    </font>
    <font>
      <b/>
      <sz val="10"/>
      <name val="Comic Sans MS"/>
      <family val="4"/>
    </font>
    <font>
      <b/>
      <sz val="10"/>
      <name val="Arial"/>
      <family val="2"/>
    </font>
  </fonts>
  <fills count="2">
    <fill>
      <patternFill/>
    </fill>
    <fill>
      <patternFill patternType="gray125"/>
    </fill>
  </fills>
  <borders count="10">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0" fontId="1" fillId="0" borderId="0" xfId="0" applyFont="1" applyAlignment="1">
      <alignment/>
    </xf>
    <xf numFmtId="164" fontId="1" fillId="0" borderId="0" xfId="0" applyNumberFormat="1" applyFont="1" applyAlignment="1" applyProtection="1">
      <alignment/>
      <protection/>
    </xf>
    <xf numFmtId="0" fontId="1" fillId="0" borderId="0" xfId="0" applyFont="1" applyAlignment="1" applyProtection="1">
      <alignment horizontal="left"/>
      <protection/>
    </xf>
    <xf numFmtId="0" fontId="1" fillId="0" borderId="0" xfId="0" applyFont="1" applyAlignment="1" applyProtection="1">
      <alignment horizontal="center"/>
      <protection/>
    </xf>
    <xf numFmtId="37" fontId="1" fillId="0" borderId="0" xfId="0" applyNumberFormat="1" applyFont="1" applyAlignment="1" applyProtection="1">
      <alignment/>
      <protection/>
    </xf>
    <xf numFmtId="165" fontId="1" fillId="0" borderId="0" xfId="0" applyNumberFormat="1" applyFont="1" applyAlignment="1" applyProtection="1">
      <alignment/>
      <protection/>
    </xf>
    <xf numFmtId="0" fontId="1" fillId="0" borderId="0" xfId="0" applyFont="1" applyAlignment="1" applyProtection="1">
      <alignment/>
      <protection/>
    </xf>
    <xf numFmtId="166" fontId="1" fillId="0" borderId="0" xfId="0" applyNumberFormat="1" applyFont="1" applyAlignment="1" applyProtection="1">
      <alignment/>
      <protection/>
    </xf>
    <xf numFmtId="0" fontId="1" fillId="0" borderId="1" xfId="0" applyFont="1" applyBorder="1" applyAlignment="1" applyProtection="1">
      <alignment horizontal="center"/>
      <protection/>
    </xf>
    <xf numFmtId="0" fontId="1" fillId="0" borderId="2" xfId="0" applyFont="1" applyBorder="1" applyAlignment="1" applyProtection="1">
      <alignment horizontal="center"/>
      <protection/>
    </xf>
    <xf numFmtId="0" fontId="1" fillId="0" borderId="3" xfId="0" applyFont="1" applyBorder="1" applyAlignment="1">
      <alignment/>
    </xf>
    <xf numFmtId="37" fontId="1" fillId="0" borderId="4" xfId="0" applyNumberFormat="1" applyFont="1" applyBorder="1" applyAlignment="1" applyProtection="1">
      <alignment/>
      <protection/>
    </xf>
    <xf numFmtId="165" fontId="1" fillId="0" borderId="4" xfId="0" applyNumberFormat="1" applyFont="1" applyBorder="1" applyAlignment="1" applyProtection="1">
      <alignment/>
      <protection/>
    </xf>
    <xf numFmtId="0" fontId="1" fillId="0" borderId="4" xfId="0" applyFont="1" applyBorder="1" applyAlignment="1" applyProtection="1">
      <alignment horizontal="center"/>
      <protection/>
    </xf>
    <xf numFmtId="0" fontId="1" fillId="0" borderId="4" xfId="0" applyFont="1" applyBorder="1" applyAlignment="1">
      <alignment/>
    </xf>
    <xf numFmtId="165" fontId="1" fillId="0" borderId="4" xfId="0" applyNumberFormat="1" applyFont="1" applyBorder="1" applyAlignment="1">
      <alignment/>
    </xf>
    <xf numFmtId="37" fontId="1" fillId="0" borderId="2" xfId="0" applyNumberFormat="1" applyFont="1" applyBorder="1" applyAlignment="1" applyProtection="1">
      <alignment/>
      <protection/>
    </xf>
    <xf numFmtId="0" fontId="1" fillId="0" borderId="2" xfId="0" applyFont="1" applyBorder="1" applyAlignment="1" applyProtection="1">
      <alignment/>
      <protection/>
    </xf>
    <xf numFmtId="0" fontId="1" fillId="0" borderId="5"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xf>
    <xf numFmtId="0" fontId="1" fillId="0" borderId="4" xfId="0" applyFont="1" applyBorder="1" applyAlignment="1" applyProtection="1">
      <alignment horizontal="left"/>
      <protection/>
    </xf>
    <xf numFmtId="37" fontId="1" fillId="0" borderId="4" xfId="0" applyNumberFormat="1" applyFont="1" applyBorder="1" applyAlignment="1">
      <alignment/>
    </xf>
    <xf numFmtId="165" fontId="1" fillId="0" borderId="4" xfId="0" applyNumberFormat="1" applyFont="1" applyBorder="1" applyAlignment="1" applyProtection="1" quotePrefix="1">
      <alignment horizontal="right"/>
      <protection/>
    </xf>
    <xf numFmtId="0" fontId="1" fillId="0" borderId="2" xfId="0" applyFont="1" applyBorder="1" applyAlignment="1" applyProtection="1">
      <alignment horizontal="left"/>
      <protection/>
    </xf>
    <xf numFmtId="165" fontId="1" fillId="0" borderId="2" xfId="0" applyNumberFormat="1" applyFont="1" applyBorder="1" applyAlignment="1" applyProtection="1" quotePrefix="1">
      <alignment horizontal="right"/>
      <protection/>
    </xf>
    <xf numFmtId="165" fontId="1" fillId="0" borderId="2" xfId="0" applyNumberFormat="1" applyFont="1" applyBorder="1" applyAlignment="1" applyProtection="1">
      <alignment/>
      <protection/>
    </xf>
    <xf numFmtId="0" fontId="1" fillId="0" borderId="1" xfId="0" applyFont="1" applyBorder="1" applyAlignment="1" applyProtection="1">
      <alignment horizontal="left"/>
      <protection/>
    </xf>
    <xf numFmtId="37" fontId="1" fillId="0" borderId="1" xfId="0" applyNumberFormat="1" applyFont="1" applyBorder="1" applyAlignment="1" applyProtection="1">
      <alignment/>
      <protection/>
    </xf>
    <xf numFmtId="165" fontId="1" fillId="0" borderId="1" xfId="0" applyNumberFormat="1" applyFont="1" applyBorder="1" applyAlignment="1" applyProtection="1">
      <alignment/>
      <protection/>
    </xf>
    <xf numFmtId="0" fontId="1" fillId="0" borderId="1" xfId="0" applyFont="1" applyBorder="1" applyAlignment="1">
      <alignment vertical="center"/>
    </xf>
    <xf numFmtId="0" fontId="1" fillId="0" borderId="1" xfId="0" applyFont="1" applyBorder="1" applyAlignment="1">
      <alignment horizontal="center" vertical="center" wrapText="1"/>
    </xf>
    <xf numFmtId="0" fontId="1" fillId="0" borderId="4" xfId="0" applyFont="1" applyBorder="1" applyAlignment="1" applyProtection="1">
      <alignment/>
      <protection/>
    </xf>
    <xf numFmtId="0" fontId="1" fillId="0" borderId="1" xfId="0" applyFont="1" applyBorder="1" applyAlignment="1" applyProtection="1">
      <alignment horizontal="center" vertical="center" wrapText="1"/>
      <protection/>
    </xf>
    <xf numFmtId="37" fontId="1" fillId="0" borderId="4" xfId="0" applyNumberFormat="1" applyFont="1" applyBorder="1" applyAlignment="1" applyProtection="1" quotePrefix="1">
      <alignment horizontal="right"/>
      <protection/>
    </xf>
    <xf numFmtId="0" fontId="1" fillId="0" borderId="4" xfId="0" applyFont="1" applyBorder="1" applyAlignment="1" applyProtection="1">
      <alignment horizontal="left" vertical="center" wrapText="1"/>
      <protection/>
    </xf>
    <xf numFmtId="0" fontId="1" fillId="0" borderId="4" xfId="0" applyFont="1" applyBorder="1" applyAlignment="1" applyProtection="1">
      <alignment horizontal="left" vertical="center"/>
      <protection/>
    </xf>
    <xf numFmtId="37" fontId="1" fillId="0" borderId="4" xfId="0" applyNumberFormat="1" applyFont="1" applyBorder="1" applyAlignment="1" applyProtection="1">
      <alignment vertical="center"/>
      <protection/>
    </xf>
    <xf numFmtId="37" fontId="1" fillId="0" borderId="4" xfId="0" applyNumberFormat="1" applyFont="1" applyBorder="1" applyAlignment="1" applyProtection="1" quotePrefix="1">
      <alignment horizontal="right" vertical="center"/>
      <protection/>
    </xf>
    <xf numFmtId="167" fontId="1" fillId="0" borderId="4" xfId="0" applyNumberFormat="1" applyFont="1" applyBorder="1" applyAlignment="1" applyProtection="1">
      <alignment/>
      <protection/>
    </xf>
    <xf numFmtId="167" fontId="1" fillId="0" borderId="4" xfId="0" applyNumberFormat="1" applyFont="1" applyBorder="1" applyAlignment="1" applyProtection="1" quotePrefix="1">
      <alignment horizontal="right"/>
      <protection/>
    </xf>
    <xf numFmtId="167" fontId="1" fillId="0" borderId="4" xfId="0" applyNumberFormat="1" applyFont="1" applyBorder="1" applyAlignment="1" applyProtection="1">
      <alignment vertical="center"/>
      <protection/>
    </xf>
    <xf numFmtId="167" fontId="1" fillId="0" borderId="4" xfId="0" applyNumberFormat="1" applyFont="1" applyBorder="1" applyAlignment="1" applyProtection="1" quotePrefix="1">
      <alignment horizontal="right" vertical="center"/>
      <protection/>
    </xf>
    <xf numFmtId="167" fontId="1" fillId="0" borderId="4" xfId="0" applyNumberFormat="1" applyFont="1" applyBorder="1" applyAlignment="1">
      <alignment/>
    </xf>
    <xf numFmtId="167" fontId="1" fillId="0" borderId="2" xfId="0" applyNumberFormat="1" applyFont="1" applyBorder="1" applyAlignment="1" applyProtection="1">
      <alignment/>
      <protection/>
    </xf>
    <xf numFmtId="167" fontId="1" fillId="0" borderId="1" xfId="0" applyNumberFormat="1" applyFont="1" applyBorder="1" applyAlignment="1" applyProtection="1">
      <alignment/>
      <protection/>
    </xf>
    <xf numFmtId="0" fontId="1" fillId="0" borderId="2" xfId="0" applyFont="1" applyBorder="1" applyAlignment="1">
      <alignment horizontal="center" vertical="center" wrapText="1"/>
    </xf>
    <xf numFmtId="0" fontId="1" fillId="0" borderId="0" xfId="0" applyFont="1" applyBorder="1" applyAlignment="1">
      <alignment/>
    </xf>
    <xf numFmtId="37" fontId="1" fillId="0" borderId="3" xfId="0" applyNumberFormat="1" applyFont="1" applyBorder="1" applyAlignment="1" applyProtection="1">
      <alignment/>
      <protection/>
    </xf>
    <xf numFmtId="167" fontId="1" fillId="0" borderId="3" xfId="0" applyNumberFormat="1" applyFont="1" applyBorder="1" applyAlignment="1" applyProtection="1">
      <alignment/>
      <protection/>
    </xf>
    <xf numFmtId="0" fontId="1" fillId="0" borderId="0" xfId="0" applyFont="1" applyBorder="1" applyAlignment="1" applyProtection="1">
      <alignment horizontal="left"/>
      <protection/>
    </xf>
    <xf numFmtId="37" fontId="1" fillId="0" borderId="0" xfId="0" applyNumberFormat="1" applyFont="1" applyBorder="1" applyAlignment="1" applyProtection="1">
      <alignment/>
      <protection/>
    </xf>
    <xf numFmtId="37" fontId="1" fillId="0" borderId="0" xfId="0" applyNumberFormat="1" applyFont="1" applyBorder="1" applyAlignment="1" applyProtection="1">
      <alignment horizontal="right"/>
      <protection/>
    </xf>
    <xf numFmtId="0" fontId="1" fillId="0" borderId="0" xfId="0" applyFont="1" applyBorder="1" applyAlignment="1" applyProtection="1">
      <alignment horizontal="right"/>
      <protection/>
    </xf>
    <xf numFmtId="0" fontId="1" fillId="0" borderId="3" xfId="0" applyFont="1" applyBorder="1" applyAlignment="1" applyProtection="1">
      <alignment horizontal="left"/>
      <protection/>
    </xf>
    <xf numFmtId="165" fontId="1" fillId="0" borderId="2" xfId="0" applyNumberFormat="1" applyFont="1" applyBorder="1" applyAlignment="1" applyProtection="1">
      <alignment horizontal="right"/>
      <protection/>
    </xf>
    <xf numFmtId="37" fontId="1" fillId="0" borderId="2" xfId="0" applyNumberFormat="1" applyFont="1" applyBorder="1" applyAlignment="1" applyProtection="1" quotePrefix="1">
      <alignment horizontal="right"/>
      <protection/>
    </xf>
    <xf numFmtId="167" fontId="1" fillId="0" borderId="2" xfId="0" applyNumberFormat="1" applyFont="1" applyBorder="1" applyAlignment="1" applyProtection="1" quotePrefix="1">
      <alignment horizontal="right"/>
      <protection/>
    </xf>
    <xf numFmtId="37" fontId="1" fillId="0" borderId="3" xfId="0" applyNumberFormat="1" applyFont="1" applyBorder="1" applyAlignment="1">
      <alignment/>
    </xf>
    <xf numFmtId="166" fontId="1" fillId="0" borderId="2" xfId="0" applyNumberFormat="1" applyFont="1" applyBorder="1" applyAlignment="1" applyProtection="1">
      <alignment/>
      <protection/>
    </xf>
    <xf numFmtId="0" fontId="1" fillId="0" borderId="0" xfId="0" applyFont="1" applyAlignment="1" applyProtection="1">
      <alignment/>
      <protection/>
    </xf>
    <xf numFmtId="0" fontId="3" fillId="0" borderId="0" xfId="0" applyFont="1" applyAlignment="1">
      <alignment horizontal="center"/>
    </xf>
    <xf numFmtId="0" fontId="3" fillId="0" borderId="0" xfId="0" applyFont="1" applyAlignment="1">
      <alignment/>
    </xf>
    <xf numFmtId="0" fontId="4" fillId="0" borderId="0" xfId="0" applyFont="1" applyAlignment="1" applyProtection="1">
      <alignment/>
      <protection/>
    </xf>
    <xf numFmtId="0" fontId="3" fillId="0" borderId="0" xfId="0" applyFont="1" applyAlignment="1" applyProtection="1">
      <alignment/>
      <protection/>
    </xf>
    <xf numFmtId="0" fontId="4" fillId="0" borderId="0" xfId="0" applyFont="1" applyAlignment="1">
      <alignment/>
    </xf>
    <xf numFmtId="0" fontId="3" fillId="0" borderId="0" xfId="0" applyFont="1" applyAlignment="1">
      <alignment/>
    </xf>
    <xf numFmtId="0" fontId="4" fillId="0" borderId="0" xfId="0" applyFont="1" applyAlignment="1" applyProtection="1">
      <alignment wrapText="1"/>
      <protection/>
    </xf>
    <xf numFmtId="0" fontId="4" fillId="0" borderId="0" xfId="0" applyFont="1" applyAlignment="1">
      <alignment wrapText="1"/>
    </xf>
    <xf numFmtId="0" fontId="1" fillId="0" borderId="6" xfId="0" applyFont="1" applyBorder="1" applyAlignment="1">
      <alignment horizontal="center"/>
    </xf>
    <xf numFmtId="0" fontId="1" fillId="0" borderId="5" xfId="0" applyFont="1" applyBorder="1" applyAlignment="1">
      <alignment horizontal="center"/>
    </xf>
    <xf numFmtId="0" fontId="1" fillId="0" borderId="1" xfId="0" applyFont="1" applyBorder="1" applyAlignment="1">
      <alignment horizontal="center"/>
    </xf>
    <xf numFmtId="0" fontId="5" fillId="0" borderId="0" xfId="0" applyFont="1" applyAlignment="1" applyProtection="1">
      <alignment horizontal="center"/>
      <protection/>
    </xf>
    <xf numFmtId="0" fontId="1" fillId="0" borderId="0" xfId="0" applyFont="1" applyAlignment="1" applyProtection="1">
      <alignment horizontal="center"/>
      <protection/>
    </xf>
    <xf numFmtId="0" fontId="1" fillId="0" borderId="0" xfId="0" applyFont="1" applyAlignment="1" applyProtection="1">
      <alignment/>
      <protection/>
    </xf>
    <xf numFmtId="0" fontId="0" fillId="0" borderId="0" xfId="0" applyAlignment="1">
      <alignment/>
    </xf>
    <xf numFmtId="0" fontId="1" fillId="0" borderId="0" xfId="0" applyFont="1" applyAlignment="1">
      <alignment vertical="center" wrapText="1"/>
    </xf>
    <xf numFmtId="0" fontId="1" fillId="0" borderId="1" xfId="0" applyFont="1" applyBorder="1" applyAlignment="1" applyProtection="1">
      <alignment horizontal="center"/>
      <protection/>
    </xf>
    <xf numFmtId="0" fontId="1" fillId="0" borderId="3" xfId="0" applyFont="1" applyBorder="1" applyAlignment="1" applyProtection="1">
      <alignment horizontal="center" vertical="center"/>
      <protection/>
    </xf>
    <xf numFmtId="0" fontId="0" fillId="0" borderId="2" xfId="0" applyBorder="1" applyAlignment="1">
      <alignment vertical="center"/>
    </xf>
    <xf numFmtId="0" fontId="1" fillId="0" borderId="0" xfId="0" applyFont="1" applyAlignment="1">
      <alignment/>
    </xf>
    <xf numFmtId="0" fontId="1" fillId="0" borderId="3" xfId="0" applyFont="1" applyBorder="1" applyAlignment="1">
      <alignment horizontal="center" vertical="center"/>
    </xf>
    <xf numFmtId="0" fontId="0" fillId="0" borderId="4" xfId="0" applyBorder="1" applyAlignment="1">
      <alignment vertical="center"/>
    </xf>
    <xf numFmtId="0" fontId="1" fillId="0" borderId="1" xfId="0" applyFont="1" applyBorder="1" applyAlignment="1" quotePrefix="1">
      <alignment horizontal="center"/>
    </xf>
    <xf numFmtId="0" fontId="1" fillId="0" borderId="7" xfId="0" applyFont="1" applyBorder="1" applyAlignment="1" quotePrefix="1">
      <alignment horizontal="center"/>
    </xf>
    <xf numFmtId="0" fontId="1" fillId="0" borderId="8" xfId="0" applyFont="1" applyBorder="1" applyAlignment="1" quotePrefix="1">
      <alignment horizontal="center"/>
    </xf>
    <xf numFmtId="0" fontId="1" fillId="0" borderId="3"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1" fillId="0" borderId="0" xfId="0" applyFont="1" applyAlignment="1">
      <alignment vertical="center"/>
    </xf>
    <xf numFmtId="0" fontId="1" fillId="0" borderId="2" xfId="0" applyFont="1" applyBorder="1" applyAlignment="1">
      <alignment horizontal="center"/>
    </xf>
    <xf numFmtId="0" fontId="1" fillId="0" borderId="2" xfId="0" applyFont="1" applyBorder="1" applyAlignment="1">
      <alignment horizontal="center" vertical="center" wrapText="1"/>
    </xf>
    <xf numFmtId="0" fontId="1" fillId="0" borderId="0" xfId="0" applyFont="1" applyAlignment="1" applyProtection="1">
      <alignment horizontal="left" vertical="center" wrapText="1"/>
      <protection/>
    </xf>
    <xf numFmtId="0" fontId="0" fillId="0" borderId="0" xfId="0" applyAlignment="1">
      <alignment vertical="center" wrapText="1"/>
    </xf>
    <xf numFmtId="0" fontId="0" fillId="0" borderId="4" xfId="0" applyBorder="1" applyAlignment="1">
      <alignment horizontal="center" vertical="center"/>
    </xf>
    <xf numFmtId="0" fontId="1" fillId="0" borderId="9" xfId="0" applyFont="1" applyBorder="1" applyAlignment="1" applyProtection="1">
      <alignment horizontal="center"/>
      <protection/>
    </xf>
    <xf numFmtId="0" fontId="1" fillId="0" borderId="6" xfId="0" applyFont="1" applyBorder="1" applyAlignment="1" applyProtection="1">
      <alignment horizontal="center"/>
      <protection/>
    </xf>
    <xf numFmtId="0" fontId="1" fillId="0" borderId="5" xfId="0" applyFont="1" applyBorder="1" applyAlignment="1" applyProtection="1">
      <alignment horizontal="center"/>
      <protection/>
    </xf>
    <xf numFmtId="0" fontId="1" fillId="0" borderId="2" xfId="0" applyFont="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6"/>
  <sheetViews>
    <sheetView tabSelected="1" workbookViewId="0" topLeftCell="A1">
      <selection activeCell="A1" sqref="A1"/>
    </sheetView>
  </sheetViews>
  <sheetFormatPr defaultColWidth="8.796875" defaultRowHeight="19.5"/>
  <cols>
    <col min="1" max="1" width="70.19921875" style="63" customWidth="1"/>
    <col min="2" max="16384" width="8.796875" style="63" customWidth="1"/>
  </cols>
  <sheetData>
    <row r="1" ht="15">
      <c r="A1" s="62" t="s">
        <v>154</v>
      </c>
    </row>
    <row r="2" spans="1:5" ht="16.5">
      <c r="A2" s="64" t="s">
        <v>155</v>
      </c>
      <c r="B2" s="65"/>
      <c r="C2" s="65"/>
      <c r="D2" s="65"/>
      <c r="E2" s="65"/>
    </row>
    <row r="3" spans="1:11" ht="16.5">
      <c r="A3" s="64" t="s">
        <v>156</v>
      </c>
      <c r="B3" s="65"/>
      <c r="C3" s="65"/>
      <c r="D3" s="65"/>
      <c r="E3" s="65"/>
      <c r="F3" s="65"/>
      <c r="G3" s="65"/>
      <c r="H3" s="65"/>
      <c r="I3" s="65"/>
      <c r="J3" s="65"/>
      <c r="K3" s="65"/>
    </row>
    <row r="4" spans="1:11" ht="16.5">
      <c r="A4" s="64" t="s">
        <v>163</v>
      </c>
      <c r="B4" s="61"/>
      <c r="C4" s="61"/>
      <c r="D4" s="61"/>
      <c r="E4" s="61"/>
      <c r="F4" s="61"/>
      <c r="G4" s="61"/>
      <c r="H4" s="61"/>
      <c r="I4" s="61"/>
      <c r="J4" s="61"/>
      <c r="K4" s="65"/>
    </row>
    <row r="5" spans="1:11" ht="16.5">
      <c r="A5" s="66" t="s">
        <v>157</v>
      </c>
      <c r="B5" s="62"/>
      <c r="C5" s="62"/>
      <c r="D5" s="62"/>
      <c r="E5" s="67"/>
      <c r="F5" s="67"/>
      <c r="G5" s="65"/>
      <c r="H5" s="65"/>
      <c r="I5" s="65"/>
      <c r="J5" s="65"/>
      <c r="K5" s="65"/>
    </row>
    <row r="6" spans="1:8" ht="16.5">
      <c r="A6" s="64" t="s">
        <v>158</v>
      </c>
      <c r="B6" s="65"/>
      <c r="C6" s="65"/>
      <c r="D6" s="65"/>
      <c r="E6" s="65"/>
      <c r="F6" s="65"/>
      <c r="G6" s="65"/>
      <c r="H6" s="65"/>
    </row>
    <row r="7" spans="1:10" ht="31.5">
      <c r="A7" s="68" t="s">
        <v>165</v>
      </c>
      <c r="B7" s="65"/>
      <c r="C7" s="65"/>
      <c r="D7" s="65"/>
      <c r="E7" s="65"/>
      <c r="F7" s="65"/>
      <c r="G7" s="65"/>
      <c r="H7" s="65"/>
      <c r="I7" s="65"/>
      <c r="J7" s="65"/>
    </row>
    <row r="8" spans="1:10" ht="31.5">
      <c r="A8" s="68" t="s">
        <v>159</v>
      </c>
      <c r="B8" s="65"/>
      <c r="C8" s="65"/>
      <c r="D8" s="65"/>
      <c r="E8" s="65"/>
      <c r="F8" s="65"/>
      <c r="G8" s="65"/>
      <c r="H8" s="65"/>
      <c r="I8" s="65"/>
      <c r="J8" s="65"/>
    </row>
    <row r="9" spans="1:13" ht="34.5" customHeight="1">
      <c r="A9" s="69" t="s">
        <v>166</v>
      </c>
      <c r="B9" s="67"/>
      <c r="C9" s="67"/>
      <c r="D9" s="67"/>
      <c r="E9" s="67"/>
      <c r="F9" s="67"/>
      <c r="G9" s="67"/>
      <c r="H9" s="67"/>
      <c r="I9" s="67"/>
      <c r="J9" s="67"/>
      <c r="K9" s="67"/>
      <c r="L9" s="67"/>
      <c r="M9" s="67"/>
    </row>
    <row r="10" spans="1:13" ht="33" customHeight="1">
      <c r="A10" s="68" t="s">
        <v>161</v>
      </c>
      <c r="B10" s="65"/>
      <c r="C10" s="65"/>
      <c r="D10" s="65"/>
      <c r="E10" s="65"/>
      <c r="F10" s="65"/>
      <c r="G10" s="65"/>
      <c r="H10" s="65"/>
      <c r="I10" s="65"/>
      <c r="J10" s="65"/>
      <c r="K10" s="65"/>
      <c r="L10" s="65"/>
      <c r="M10" s="65"/>
    </row>
    <row r="11" spans="1:13" ht="37.5" customHeight="1">
      <c r="A11" s="68" t="s">
        <v>167</v>
      </c>
      <c r="B11" s="65"/>
      <c r="C11" s="65"/>
      <c r="D11" s="65"/>
      <c r="E11" s="65"/>
      <c r="F11" s="65"/>
      <c r="G11" s="65"/>
      <c r="H11" s="65"/>
      <c r="I11" s="65"/>
      <c r="J11" s="65"/>
      <c r="K11" s="65"/>
      <c r="L11" s="65"/>
      <c r="M11" s="65"/>
    </row>
    <row r="12" spans="1:13" ht="33.75" customHeight="1">
      <c r="A12" s="68" t="s">
        <v>160</v>
      </c>
      <c r="B12" s="65"/>
      <c r="C12" s="65"/>
      <c r="D12" s="65"/>
      <c r="E12" s="65"/>
      <c r="F12" s="65"/>
      <c r="G12" s="65"/>
      <c r="H12" s="65"/>
      <c r="I12" s="65"/>
      <c r="J12" s="65"/>
      <c r="K12" s="65"/>
      <c r="L12" s="65"/>
      <c r="M12" s="65"/>
    </row>
    <row r="13" spans="1:13" ht="33" customHeight="1">
      <c r="A13" s="68" t="s">
        <v>162</v>
      </c>
      <c r="B13" s="65"/>
      <c r="C13" s="65"/>
      <c r="D13" s="65"/>
      <c r="E13" s="65"/>
      <c r="F13" s="65"/>
      <c r="G13" s="65"/>
      <c r="H13" s="65"/>
      <c r="I13" s="65"/>
      <c r="J13" s="65"/>
      <c r="K13" s="65"/>
      <c r="L13" s="65"/>
      <c r="M13" s="65"/>
    </row>
    <row r="14" spans="2:9" ht="15">
      <c r="B14" s="65"/>
      <c r="C14" s="65"/>
      <c r="D14" s="65"/>
      <c r="E14" s="65"/>
      <c r="F14" s="65"/>
      <c r="G14" s="65"/>
      <c r="H14" s="65"/>
      <c r="I14" s="65"/>
    </row>
    <row r="15" spans="1:9" ht="15">
      <c r="A15" s="65"/>
      <c r="B15" s="65"/>
      <c r="C15" s="65"/>
      <c r="D15" s="65"/>
      <c r="E15" s="65"/>
      <c r="F15" s="65"/>
      <c r="G15" s="65"/>
      <c r="H15" s="65"/>
      <c r="I15" s="65"/>
    </row>
    <row r="16" spans="1:9" ht="15">
      <c r="A16" s="65"/>
      <c r="B16" s="65"/>
      <c r="C16" s="65"/>
      <c r="D16" s="65"/>
      <c r="E16" s="65"/>
      <c r="F16" s="65"/>
      <c r="G16" s="65"/>
      <c r="H16" s="65"/>
      <c r="I16" s="65"/>
    </row>
  </sheetData>
  <printOptions/>
  <pageMargins left="0.32" right="0.2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7.69921875" defaultRowHeight="19.5"/>
  <cols>
    <col min="1" max="1" width="12.8984375" style="1" customWidth="1"/>
    <col min="2" max="2" width="7.69921875" style="1" customWidth="1"/>
    <col min="3" max="3" width="7.796875" style="1" customWidth="1"/>
    <col min="4" max="4" width="7.69921875" style="1" customWidth="1"/>
    <col min="5" max="5" width="8.5" style="1" customWidth="1"/>
    <col min="6" max="6" width="7.69921875" style="1" customWidth="1"/>
    <col min="7" max="7" width="8.5" style="1" customWidth="1"/>
    <col min="8" max="16384" width="7.69921875" style="1" customWidth="1"/>
  </cols>
  <sheetData>
    <row r="2" spans="1:13" ht="12.75">
      <c r="A2" s="74" t="s">
        <v>37</v>
      </c>
      <c r="B2" s="74"/>
      <c r="C2" s="74"/>
      <c r="D2" s="74"/>
      <c r="E2" s="74"/>
      <c r="F2" s="74"/>
      <c r="G2" s="74"/>
      <c r="H2" s="74"/>
      <c r="I2" s="74"/>
      <c r="J2" s="74"/>
      <c r="K2" s="74"/>
      <c r="L2" s="74"/>
      <c r="M2" s="74"/>
    </row>
    <row r="3" spans="1:13" ht="12.75">
      <c r="A3" s="73" t="s">
        <v>136</v>
      </c>
      <c r="B3" s="73"/>
      <c r="C3" s="73"/>
      <c r="D3" s="73"/>
      <c r="E3" s="73"/>
      <c r="F3" s="73"/>
      <c r="G3" s="73"/>
      <c r="H3" s="73"/>
      <c r="I3" s="73"/>
      <c r="J3" s="73"/>
      <c r="K3" s="73"/>
      <c r="L3" s="73"/>
      <c r="M3" s="73"/>
    </row>
    <row r="4" spans="1:13" ht="12.75">
      <c r="A4" s="74" t="s">
        <v>134</v>
      </c>
      <c r="B4" s="74"/>
      <c r="C4" s="74"/>
      <c r="D4" s="74"/>
      <c r="E4" s="74"/>
      <c r="F4" s="74"/>
      <c r="G4" s="74"/>
      <c r="H4" s="74"/>
      <c r="I4" s="74"/>
      <c r="J4" s="74"/>
      <c r="K4" s="74"/>
      <c r="L4" s="74"/>
      <c r="M4" s="74"/>
    </row>
    <row r="6" spans="1:13" ht="12.75">
      <c r="A6" s="87" t="s">
        <v>135</v>
      </c>
      <c r="B6" s="72" t="s">
        <v>11</v>
      </c>
      <c r="C6" s="72"/>
      <c r="D6" s="72"/>
      <c r="E6" s="72" t="s">
        <v>12</v>
      </c>
      <c r="F6" s="72"/>
      <c r="G6" s="72"/>
      <c r="H6" s="72" t="s">
        <v>13</v>
      </c>
      <c r="I6" s="72"/>
      <c r="J6" s="72"/>
      <c r="K6" s="72" t="s">
        <v>126</v>
      </c>
      <c r="L6" s="72"/>
      <c r="M6" s="72"/>
    </row>
    <row r="7" spans="1:13" ht="25.5">
      <c r="A7" s="92"/>
      <c r="B7" s="47" t="s">
        <v>103</v>
      </c>
      <c r="C7" s="47" t="s">
        <v>92</v>
      </c>
      <c r="D7" s="47" t="s">
        <v>125</v>
      </c>
      <c r="E7" s="47" t="s">
        <v>103</v>
      </c>
      <c r="F7" s="47" t="s">
        <v>92</v>
      </c>
      <c r="G7" s="47" t="s">
        <v>125</v>
      </c>
      <c r="H7" s="47" t="s">
        <v>103</v>
      </c>
      <c r="I7" s="47" t="s">
        <v>92</v>
      </c>
      <c r="J7" s="47" t="s">
        <v>125</v>
      </c>
      <c r="K7" s="47" t="s">
        <v>103</v>
      </c>
      <c r="L7" s="47" t="s">
        <v>92</v>
      </c>
      <c r="M7" s="47" t="s">
        <v>125</v>
      </c>
    </row>
    <row r="8" spans="1:13" ht="19.5" customHeight="1">
      <c r="A8" s="9" t="s">
        <v>14</v>
      </c>
      <c r="B8" s="29">
        <v>1668</v>
      </c>
      <c r="C8" s="29">
        <v>148164</v>
      </c>
      <c r="D8" s="30">
        <v>11.2577954158905</v>
      </c>
      <c r="E8" s="29">
        <v>946</v>
      </c>
      <c r="F8" s="29">
        <v>115186</v>
      </c>
      <c r="G8" s="46">
        <v>8.212803639331169</v>
      </c>
      <c r="H8" s="29">
        <v>669</v>
      </c>
      <c r="I8" s="29">
        <v>29839</v>
      </c>
      <c r="J8" s="46">
        <v>22.420322396863167</v>
      </c>
      <c r="K8" s="29">
        <v>25</v>
      </c>
      <c r="L8" s="29">
        <v>2525</v>
      </c>
      <c r="M8" s="30">
        <v>9.900990099009901</v>
      </c>
    </row>
    <row r="9" spans="1:13" ht="12.75">
      <c r="A9" s="15"/>
      <c r="B9" s="12"/>
      <c r="C9" s="23"/>
      <c r="D9" s="15"/>
      <c r="E9" s="12"/>
      <c r="F9" s="12"/>
      <c r="G9" s="44"/>
      <c r="H9" s="23"/>
      <c r="I9" s="23"/>
      <c r="J9" s="44"/>
      <c r="K9" s="23"/>
      <c r="L9" s="23"/>
      <c r="M9" s="15"/>
    </row>
    <row r="10" spans="1:13" ht="12.75">
      <c r="A10" s="22" t="s">
        <v>15</v>
      </c>
      <c r="B10" s="12">
        <v>879</v>
      </c>
      <c r="C10" s="12">
        <v>104985</v>
      </c>
      <c r="D10" s="13">
        <v>8.372624660665808</v>
      </c>
      <c r="E10" s="12">
        <v>571</v>
      </c>
      <c r="F10" s="12">
        <v>86316</v>
      </c>
      <c r="G10" s="40">
        <v>6.615227767737152</v>
      </c>
      <c r="H10" s="12">
        <v>288</v>
      </c>
      <c r="I10" s="12">
        <v>16691</v>
      </c>
      <c r="J10" s="40">
        <v>17.25480798034869</v>
      </c>
      <c r="K10" s="12">
        <v>12</v>
      </c>
      <c r="L10" s="12">
        <v>1625</v>
      </c>
      <c r="M10" s="13">
        <v>7.384615384615384</v>
      </c>
    </row>
    <row r="11" spans="1:13" ht="12.75">
      <c r="A11" s="22" t="s">
        <v>16</v>
      </c>
      <c r="B11" s="12">
        <v>346</v>
      </c>
      <c r="C11" s="12">
        <v>28327</v>
      </c>
      <c r="D11" s="13">
        <v>12.214495004765771</v>
      </c>
      <c r="E11" s="12">
        <v>189</v>
      </c>
      <c r="F11" s="12">
        <v>19608</v>
      </c>
      <c r="G11" s="40">
        <v>9.638922888616891</v>
      </c>
      <c r="H11" s="12">
        <v>149</v>
      </c>
      <c r="I11" s="12">
        <v>8042</v>
      </c>
      <c r="J11" s="40">
        <v>18.52772942054215</v>
      </c>
      <c r="K11" s="12">
        <v>8</v>
      </c>
      <c r="L11" s="12">
        <v>588</v>
      </c>
      <c r="M11" s="13">
        <v>13.605442176870747</v>
      </c>
    </row>
    <row r="12" spans="1:13" ht="12.75">
      <c r="A12" s="22" t="s">
        <v>17</v>
      </c>
      <c r="B12" s="12">
        <v>301</v>
      </c>
      <c r="C12" s="12">
        <v>10770</v>
      </c>
      <c r="D12" s="13">
        <v>27.94800371402043</v>
      </c>
      <c r="E12" s="12">
        <v>110</v>
      </c>
      <c r="F12" s="12">
        <v>6141</v>
      </c>
      <c r="G12" s="40">
        <v>17.912392118547466</v>
      </c>
      <c r="H12" s="12">
        <v>177</v>
      </c>
      <c r="I12" s="12">
        <v>4295</v>
      </c>
      <c r="J12" s="40">
        <v>41.21071012805588</v>
      </c>
      <c r="K12" s="12">
        <v>3</v>
      </c>
      <c r="L12" s="12">
        <v>229</v>
      </c>
      <c r="M12" s="24" t="s">
        <v>98</v>
      </c>
    </row>
    <row r="13" spans="1:13" ht="12.75">
      <c r="A13" s="22" t="s">
        <v>18</v>
      </c>
      <c r="B13" s="12">
        <v>142</v>
      </c>
      <c r="C13" s="12">
        <v>4082</v>
      </c>
      <c r="D13" s="13">
        <v>34.786869181773646</v>
      </c>
      <c r="E13" s="12">
        <v>76</v>
      </c>
      <c r="F13" s="12">
        <v>3121</v>
      </c>
      <c r="G13" s="40">
        <v>24.351169496956103</v>
      </c>
      <c r="H13" s="12">
        <v>55</v>
      </c>
      <c r="I13" s="12">
        <v>811</v>
      </c>
      <c r="J13" s="40">
        <v>67.81750924784218</v>
      </c>
      <c r="K13" s="12">
        <v>2</v>
      </c>
      <c r="L13" s="12">
        <v>83</v>
      </c>
      <c r="M13" s="24" t="s">
        <v>98</v>
      </c>
    </row>
    <row r="14" spans="1:13" ht="12.75">
      <c r="A14" s="21"/>
      <c r="B14" s="21"/>
      <c r="C14" s="21"/>
      <c r="D14" s="21"/>
      <c r="E14" s="21"/>
      <c r="F14" s="21"/>
      <c r="G14" s="21"/>
      <c r="H14" s="21"/>
      <c r="I14" s="21"/>
      <c r="J14" s="21"/>
      <c r="K14" s="21"/>
      <c r="L14" s="21"/>
      <c r="M14" s="21"/>
    </row>
    <row r="16" spans="1:13" ht="27.75" customHeight="1">
      <c r="A16" s="93" t="s">
        <v>137</v>
      </c>
      <c r="B16" s="94"/>
      <c r="C16" s="94"/>
      <c r="D16" s="94"/>
      <c r="E16" s="94"/>
      <c r="F16" s="94"/>
      <c r="G16" s="94"/>
      <c r="H16" s="94"/>
      <c r="I16" s="94"/>
      <c r="J16" s="94"/>
      <c r="K16" s="94"/>
      <c r="L16" s="94"/>
      <c r="M16" s="94"/>
    </row>
    <row r="18" ht="12.75">
      <c r="A18" s="1" t="s">
        <v>83</v>
      </c>
    </row>
  </sheetData>
  <mergeCells count="9">
    <mergeCell ref="A16:M16"/>
    <mergeCell ref="K6:M6"/>
    <mergeCell ref="A4:M4"/>
    <mergeCell ref="A3:M3"/>
    <mergeCell ref="A2:M2"/>
    <mergeCell ref="A6:A7"/>
    <mergeCell ref="B6:D6"/>
    <mergeCell ref="E6:G6"/>
    <mergeCell ref="H6:J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2:I33"/>
  <sheetViews>
    <sheetView workbookViewId="0" topLeftCell="A1">
      <selection activeCell="A1" sqref="A1"/>
    </sheetView>
  </sheetViews>
  <sheetFormatPr defaultColWidth="7.69921875" defaultRowHeight="19.5"/>
  <cols>
    <col min="1" max="2" width="9.296875" style="1" customWidth="1"/>
    <col min="3" max="16384" width="7.69921875" style="1" customWidth="1"/>
  </cols>
  <sheetData>
    <row r="2" spans="1:9" ht="12.75">
      <c r="A2" s="74" t="s">
        <v>22</v>
      </c>
      <c r="B2" s="74"/>
      <c r="C2" s="74"/>
      <c r="D2" s="74"/>
      <c r="E2" s="74"/>
      <c r="F2" s="74"/>
      <c r="G2" s="74"/>
      <c r="H2" s="74"/>
      <c r="I2" s="74"/>
    </row>
    <row r="3" spans="1:9" ht="12.75">
      <c r="A3" s="73" t="s">
        <v>23</v>
      </c>
      <c r="B3" s="73"/>
      <c r="C3" s="73"/>
      <c r="D3" s="73"/>
      <c r="E3" s="73"/>
      <c r="F3" s="73"/>
      <c r="G3" s="73"/>
      <c r="H3" s="73"/>
      <c r="I3" s="73"/>
    </row>
    <row r="4" spans="1:9" ht="12.75">
      <c r="A4" s="73" t="s">
        <v>24</v>
      </c>
      <c r="B4" s="73"/>
      <c r="C4" s="73"/>
      <c r="D4" s="73"/>
      <c r="E4" s="73"/>
      <c r="F4" s="73"/>
      <c r="G4" s="73"/>
      <c r="H4" s="73"/>
      <c r="I4" s="73"/>
    </row>
    <row r="5" spans="1:9" ht="12.75">
      <c r="A5" s="74" t="s">
        <v>25</v>
      </c>
      <c r="B5" s="74"/>
      <c r="C5" s="74"/>
      <c r="D5" s="74"/>
      <c r="E5" s="74"/>
      <c r="F5" s="74"/>
      <c r="G5" s="74"/>
      <c r="H5" s="74"/>
      <c r="I5" s="74"/>
    </row>
    <row r="7" spans="1:9" ht="12.75">
      <c r="A7" s="82" t="s">
        <v>138</v>
      </c>
      <c r="B7" s="79" t="s">
        <v>139</v>
      </c>
      <c r="C7" s="79" t="s">
        <v>92</v>
      </c>
      <c r="D7" s="96" t="s">
        <v>26</v>
      </c>
      <c r="E7" s="97"/>
      <c r="F7" s="97"/>
      <c r="G7" s="97"/>
      <c r="H7" s="97"/>
      <c r="I7" s="98"/>
    </row>
    <row r="8" spans="1:9" ht="12.75">
      <c r="A8" s="95"/>
      <c r="B8" s="95"/>
      <c r="C8" s="95"/>
      <c r="D8" s="99" t="s">
        <v>140</v>
      </c>
      <c r="E8" s="99"/>
      <c r="F8" s="99" t="s">
        <v>141</v>
      </c>
      <c r="G8" s="99"/>
      <c r="H8" s="99" t="s">
        <v>142</v>
      </c>
      <c r="I8" s="99"/>
    </row>
    <row r="9" spans="1:9" ht="12.75">
      <c r="A9" s="89"/>
      <c r="B9" s="89"/>
      <c r="C9" s="89"/>
      <c r="D9" s="9" t="s">
        <v>27</v>
      </c>
      <c r="E9" s="9" t="s">
        <v>28</v>
      </c>
      <c r="F9" s="9" t="s">
        <v>27</v>
      </c>
      <c r="G9" s="9" t="s">
        <v>28</v>
      </c>
      <c r="H9" s="9" t="s">
        <v>27</v>
      </c>
      <c r="I9" s="9" t="s">
        <v>28</v>
      </c>
    </row>
    <row r="10" spans="1:9" ht="12.75">
      <c r="A10" s="11"/>
      <c r="B10" s="55" t="s">
        <v>11</v>
      </c>
      <c r="C10" s="49">
        <v>148164</v>
      </c>
      <c r="D10" s="49">
        <v>1668</v>
      </c>
      <c r="E10" s="50">
        <v>11.2577954158905</v>
      </c>
      <c r="F10" s="49">
        <v>1092</v>
      </c>
      <c r="G10" s="50">
        <v>7.37021138738155</v>
      </c>
      <c r="H10" s="49">
        <v>570</v>
      </c>
      <c r="I10" s="50">
        <v>3.847088361545315</v>
      </c>
    </row>
    <row r="11" spans="1:9" ht="12.75">
      <c r="A11" s="14" t="s">
        <v>14</v>
      </c>
      <c r="B11" s="22" t="s">
        <v>12</v>
      </c>
      <c r="C11" s="12">
        <v>115186</v>
      </c>
      <c r="D11" s="12">
        <v>946</v>
      </c>
      <c r="E11" s="40">
        <v>8.212803639331169</v>
      </c>
      <c r="F11" s="12">
        <v>612</v>
      </c>
      <c r="G11" s="40">
        <v>5.313145694789298</v>
      </c>
      <c r="H11" s="12">
        <v>333</v>
      </c>
      <c r="I11" s="40">
        <v>2.8909763339294705</v>
      </c>
    </row>
    <row r="12" spans="1:9" ht="12.75">
      <c r="A12" s="15"/>
      <c r="B12" s="22" t="s">
        <v>13</v>
      </c>
      <c r="C12" s="12">
        <v>29839</v>
      </c>
      <c r="D12" s="12">
        <v>669</v>
      </c>
      <c r="E12" s="40">
        <v>22.420322396863167</v>
      </c>
      <c r="F12" s="12">
        <v>445</v>
      </c>
      <c r="G12" s="40">
        <v>14.91336841046952</v>
      </c>
      <c r="H12" s="12">
        <v>220</v>
      </c>
      <c r="I12" s="40">
        <v>7.372901236636617</v>
      </c>
    </row>
    <row r="13" spans="1:9" ht="12.75">
      <c r="A13" s="21"/>
      <c r="B13" s="25" t="s">
        <v>143</v>
      </c>
      <c r="C13" s="17">
        <v>2525</v>
      </c>
      <c r="D13" s="17">
        <v>25</v>
      </c>
      <c r="E13" s="45">
        <v>9.900990099009901</v>
      </c>
      <c r="F13" s="17">
        <v>14</v>
      </c>
      <c r="G13" s="45">
        <v>5.544554455445544</v>
      </c>
      <c r="H13" s="17">
        <v>11</v>
      </c>
      <c r="I13" s="45">
        <v>4.356435643564357</v>
      </c>
    </row>
    <row r="14" spans="1:9" ht="12.75">
      <c r="A14" s="15"/>
      <c r="B14" s="22" t="s">
        <v>11</v>
      </c>
      <c r="C14" s="12">
        <v>2269</v>
      </c>
      <c r="D14" s="12">
        <v>882</v>
      </c>
      <c r="E14" s="40">
        <v>388.7174966945791</v>
      </c>
      <c r="F14" s="12">
        <v>785</v>
      </c>
      <c r="G14" s="40">
        <v>345.96738651388273</v>
      </c>
      <c r="H14" s="12">
        <v>93</v>
      </c>
      <c r="I14" s="40">
        <v>40.98721903922433</v>
      </c>
    </row>
    <row r="15" spans="1:9" ht="12.75">
      <c r="A15" s="14" t="s">
        <v>29</v>
      </c>
      <c r="B15" s="22" t="s">
        <v>12</v>
      </c>
      <c r="C15" s="12">
        <v>1102</v>
      </c>
      <c r="D15" s="12">
        <v>443</v>
      </c>
      <c r="E15" s="40">
        <v>401.99637023593465</v>
      </c>
      <c r="F15" s="12">
        <v>402</v>
      </c>
      <c r="G15" s="40">
        <v>364.7912885662432</v>
      </c>
      <c r="H15" s="12">
        <v>40</v>
      </c>
      <c r="I15" s="40">
        <v>36.29764065335753</v>
      </c>
    </row>
    <row r="16" spans="1:9" ht="12.75">
      <c r="A16" s="22" t="s">
        <v>30</v>
      </c>
      <c r="B16" s="22" t="s">
        <v>13</v>
      </c>
      <c r="C16" s="12">
        <v>1120</v>
      </c>
      <c r="D16" s="12">
        <v>413</v>
      </c>
      <c r="E16" s="40">
        <v>368.75</v>
      </c>
      <c r="F16" s="12">
        <v>360</v>
      </c>
      <c r="G16" s="40">
        <v>321.42857142857144</v>
      </c>
      <c r="H16" s="12">
        <v>50</v>
      </c>
      <c r="I16" s="40">
        <v>44.642857142857146</v>
      </c>
    </row>
    <row r="17" spans="1:9" ht="12.75">
      <c r="A17" s="21"/>
      <c r="B17" s="25" t="s">
        <v>143</v>
      </c>
      <c r="C17" s="17">
        <v>30</v>
      </c>
      <c r="D17" s="17">
        <v>10</v>
      </c>
      <c r="E17" s="45">
        <v>333.3333333333333</v>
      </c>
      <c r="F17" s="17">
        <v>9</v>
      </c>
      <c r="G17" s="45">
        <v>300</v>
      </c>
      <c r="H17" s="17">
        <v>1</v>
      </c>
      <c r="I17" s="58" t="s">
        <v>98</v>
      </c>
    </row>
    <row r="18" spans="1:9" ht="12.75">
      <c r="A18" s="15"/>
      <c r="B18" s="22" t="s">
        <v>11</v>
      </c>
      <c r="C18" s="12">
        <v>9054</v>
      </c>
      <c r="D18" s="12">
        <v>222</v>
      </c>
      <c r="E18" s="40">
        <v>24.519549370444004</v>
      </c>
      <c r="F18" s="12">
        <v>113</v>
      </c>
      <c r="G18" s="40">
        <v>12.480671526397172</v>
      </c>
      <c r="H18" s="12">
        <v>109</v>
      </c>
      <c r="I18" s="40">
        <v>12.03887784404683</v>
      </c>
    </row>
    <row r="19" spans="1:9" ht="12.75">
      <c r="A19" s="22" t="s">
        <v>31</v>
      </c>
      <c r="B19" s="22" t="s">
        <v>12</v>
      </c>
      <c r="C19" s="12">
        <v>5366</v>
      </c>
      <c r="D19" s="12">
        <v>122</v>
      </c>
      <c r="E19" s="40">
        <v>22.735743570629893</v>
      </c>
      <c r="F19" s="12">
        <v>72</v>
      </c>
      <c r="G19" s="40">
        <v>13.417815877748788</v>
      </c>
      <c r="H19" s="12">
        <v>50</v>
      </c>
      <c r="I19" s="40">
        <v>9.317927692881103</v>
      </c>
    </row>
    <row r="20" spans="1:9" ht="12.75">
      <c r="A20" s="14" t="s">
        <v>32</v>
      </c>
      <c r="B20" s="22" t="s">
        <v>13</v>
      </c>
      <c r="C20" s="12">
        <v>3492</v>
      </c>
      <c r="D20" s="12">
        <v>91</v>
      </c>
      <c r="E20" s="40">
        <v>26.059564719358534</v>
      </c>
      <c r="F20" s="12">
        <v>36</v>
      </c>
      <c r="G20" s="40">
        <v>10.309278350515465</v>
      </c>
      <c r="H20" s="12">
        <v>55</v>
      </c>
      <c r="I20" s="40">
        <v>15.750286368843069</v>
      </c>
    </row>
    <row r="21" spans="1:9" ht="12.75">
      <c r="A21" s="21"/>
      <c r="B21" s="25" t="s">
        <v>143</v>
      </c>
      <c r="C21" s="17">
        <v>147</v>
      </c>
      <c r="D21" s="17">
        <v>5</v>
      </c>
      <c r="E21" s="58" t="s">
        <v>98</v>
      </c>
      <c r="F21" s="17">
        <v>2</v>
      </c>
      <c r="G21" s="58" t="s">
        <v>98</v>
      </c>
      <c r="H21" s="17">
        <v>3</v>
      </c>
      <c r="I21" s="58" t="s">
        <v>98</v>
      </c>
    </row>
    <row r="22" spans="1:9" ht="12.75">
      <c r="A22" s="15"/>
      <c r="B22" s="22" t="s">
        <v>11</v>
      </c>
      <c r="C22" s="12">
        <v>136662</v>
      </c>
      <c r="D22" s="12">
        <v>545</v>
      </c>
      <c r="E22" s="40">
        <v>3.987941051645666</v>
      </c>
      <c r="F22" s="12">
        <v>177</v>
      </c>
      <c r="G22" s="40">
        <v>1.2951661764060236</v>
      </c>
      <c r="H22" s="12">
        <v>367</v>
      </c>
      <c r="I22" s="40">
        <v>2.6854575522090998</v>
      </c>
    </row>
    <row r="23" spans="1:9" ht="12.75">
      <c r="A23" s="22" t="s">
        <v>33</v>
      </c>
      <c r="B23" s="22" t="s">
        <v>12</v>
      </c>
      <c r="C23" s="12">
        <v>108609</v>
      </c>
      <c r="D23" s="12">
        <v>369</v>
      </c>
      <c r="E23" s="40">
        <v>3.3975084937712343</v>
      </c>
      <c r="F23" s="12">
        <v>126</v>
      </c>
      <c r="G23" s="40">
        <v>1.160124851531641</v>
      </c>
      <c r="H23" s="12">
        <v>243</v>
      </c>
      <c r="I23" s="40">
        <v>2.2373836422395934</v>
      </c>
    </row>
    <row r="24" spans="1:9" ht="12.75">
      <c r="A24" s="14" t="s">
        <v>34</v>
      </c>
      <c r="B24" s="22" t="s">
        <v>13</v>
      </c>
      <c r="C24" s="12">
        <v>25171</v>
      </c>
      <c r="D24" s="12">
        <v>162</v>
      </c>
      <c r="E24" s="40">
        <v>6.435977911088157</v>
      </c>
      <c r="F24" s="12">
        <v>47</v>
      </c>
      <c r="G24" s="40">
        <v>1.867228159389774</v>
      </c>
      <c r="H24" s="12">
        <v>114</v>
      </c>
      <c r="I24" s="40">
        <v>4.529021492987963</v>
      </c>
    </row>
    <row r="25" spans="1:9" ht="12.75">
      <c r="A25" s="21"/>
      <c r="B25" s="25" t="s">
        <v>143</v>
      </c>
      <c r="C25" s="17">
        <v>2344</v>
      </c>
      <c r="D25" s="17">
        <v>10</v>
      </c>
      <c r="E25" s="45">
        <v>4.266211604095563</v>
      </c>
      <c r="F25" s="17">
        <v>3</v>
      </c>
      <c r="G25" s="58" t="s">
        <v>98</v>
      </c>
      <c r="H25" s="17">
        <v>7</v>
      </c>
      <c r="I25" s="45">
        <v>2.9863481228668944</v>
      </c>
    </row>
    <row r="26" spans="1:9" ht="12.75">
      <c r="A26" s="15"/>
      <c r="B26" s="22" t="s">
        <v>11</v>
      </c>
      <c r="C26" s="12">
        <v>179</v>
      </c>
      <c r="D26" s="12">
        <v>19</v>
      </c>
      <c r="E26" s="40">
        <v>106.14525139664805</v>
      </c>
      <c r="F26" s="12">
        <v>17</v>
      </c>
      <c r="G26" s="40">
        <v>94.97206703910614</v>
      </c>
      <c r="H26" s="12">
        <v>1</v>
      </c>
      <c r="I26" s="41" t="s">
        <v>98</v>
      </c>
    </row>
    <row r="27" spans="1:9" ht="12.75">
      <c r="A27" s="14" t="s">
        <v>35</v>
      </c>
      <c r="B27" s="22" t="s">
        <v>12</v>
      </c>
      <c r="C27" s="12">
        <v>109</v>
      </c>
      <c r="D27" s="12">
        <v>12</v>
      </c>
      <c r="E27" s="40">
        <v>110.09174311926606</v>
      </c>
      <c r="F27" s="12">
        <v>12</v>
      </c>
      <c r="G27" s="40">
        <v>110.09174311926606</v>
      </c>
      <c r="H27" s="35" t="s">
        <v>97</v>
      </c>
      <c r="I27" s="35" t="s">
        <v>97</v>
      </c>
    </row>
    <row r="28" spans="1:9" ht="12.75">
      <c r="A28" s="14" t="s">
        <v>36</v>
      </c>
      <c r="B28" s="22" t="s">
        <v>13</v>
      </c>
      <c r="C28" s="12">
        <v>56</v>
      </c>
      <c r="D28" s="12">
        <v>3</v>
      </c>
      <c r="E28" s="41" t="s">
        <v>98</v>
      </c>
      <c r="F28" s="12">
        <v>2</v>
      </c>
      <c r="G28" s="41" t="s">
        <v>98</v>
      </c>
      <c r="H28" s="12">
        <v>1</v>
      </c>
      <c r="I28" s="41" t="s">
        <v>98</v>
      </c>
    </row>
    <row r="29" spans="1:9" ht="12.75">
      <c r="A29" s="21"/>
      <c r="B29" s="25" t="s">
        <v>143</v>
      </c>
      <c r="C29" s="17">
        <v>4</v>
      </c>
      <c r="D29" s="57" t="s">
        <v>97</v>
      </c>
      <c r="E29" s="57" t="s">
        <v>97</v>
      </c>
      <c r="F29" s="57" t="s">
        <v>97</v>
      </c>
      <c r="G29" s="57" t="s">
        <v>97</v>
      </c>
      <c r="H29" s="57" t="s">
        <v>97</v>
      </c>
      <c r="I29" s="57" t="s">
        <v>97</v>
      </c>
    </row>
    <row r="30" spans="1:9" ht="12.75">
      <c r="A30" s="48"/>
      <c r="B30" s="51"/>
      <c r="C30" s="52"/>
      <c r="D30" s="53"/>
      <c r="E30" s="53"/>
      <c r="F30" s="54"/>
      <c r="G30" s="54"/>
      <c r="H30" s="54"/>
      <c r="I30" s="54"/>
    </row>
    <row r="31" ht="12.75">
      <c r="A31" s="3" t="s">
        <v>144</v>
      </c>
    </row>
    <row r="33" ht="12.75">
      <c r="A33" s="1" t="s">
        <v>145</v>
      </c>
    </row>
  </sheetData>
  <mergeCells count="11">
    <mergeCell ref="A5:I5"/>
    <mergeCell ref="A4:I4"/>
    <mergeCell ref="A3:I3"/>
    <mergeCell ref="A2:I2"/>
    <mergeCell ref="A7:A9"/>
    <mergeCell ref="B7:B9"/>
    <mergeCell ref="C7:C9"/>
    <mergeCell ref="D7:I7"/>
    <mergeCell ref="D8:E8"/>
    <mergeCell ref="F8:G8"/>
    <mergeCell ref="H8:I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Q55"/>
  <sheetViews>
    <sheetView workbookViewId="0" topLeftCell="A1">
      <selection activeCell="A1" sqref="A1"/>
    </sheetView>
  </sheetViews>
  <sheetFormatPr defaultColWidth="7.69921875" defaultRowHeight="19.5"/>
  <cols>
    <col min="1" max="1" width="11.19921875" style="1" customWidth="1"/>
    <col min="2" max="4" width="7.69921875" style="1" customWidth="1"/>
    <col min="5" max="5" width="8.5" style="1" customWidth="1"/>
    <col min="6" max="6" width="7.69921875" style="1" customWidth="1"/>
    <col min="7" max="7" width="8.5" style="1" customWidth="1"/>
    <col min="8" max="16384" width="7.69921875" style="1" customWidth="1"/>
  </cols>
  <sheetData>
    <row r="2" spans="1:13" ht="12.75">
      <c r="A2" s="74" t="s">
        <v>19</v>
      </c>
      <c r="B2" s="74"/>
      <c r="C2" s="74"/>
      <c r="D2" s="74"/>
      <c r="E2" s="74"/>
      <c r="F2" s="74"/>
      <c r="G2" s="74"/>
      <c r="H2" s="74"/>
      <c r="I2" s="74"/>
      <c r="J2" s="74"/>
      <c r="K2" s="74"/>
      <c r="L2" s="74"/>
      <c r="M2" s="74"/>
    </row>
    <row r="3" spans="1:13" ht="12.75">
      <c r="A3" s="73" t="s">
        <v>147</v>
      </c>
      <c r="B3" s="73"/>
      <c r="C3" s="73"/>
      <c r="D3" s="73"/>
      <c r="E3" s="73"/>
      <c r="F3" s="73"/>
      <c r="G3" s="73"/>
      <c r="H3" s="73"/>
      <c r="I3" s="73"/>
      <c r="J3" s="73"/>
      <c r="K3" s="73"/>
      <c r="L3" s="73"/>
      <c r="M3" s="73"/>
    </row>
    <row r="4" spans="1:13" ht="12.75">
      <c r="A4" s="74" t="s">
        <v>146</v>
      </c>
      <c r="B4" s="74"/>
      <c r="C4" s="74"/>
      <c r="D4" s="74"/>
      <c r="E4" s="74"/>
      <c r="F4" s="74"/>
      <c r="G4" s="74"/>
      <c r="H4" s="74"/>
      <c r="I4" s="74"/>
      <c r="J4" s="74"/>
      <c r="K4" s="74"/>
      <c r="L4" s="74"/>
      <c r="M4" s="74"/>
    </row>
    <row r="6" spans="1:13" ht="12.75">
      <c r="A6" s="87" t="s">
        <v>39</v>
      </c>
      <c r="B6" s="72" t="s">
        <v>11</v>
      </c>
      <c r="C6" s="72"/>
      <c r="D6" s="72"/>
      <c r="E6" s="72" t="s">
        <v>12</v>
      </c>
      <c r="F6" s="72"/>
      <c r="G6" s="72"/>
      <c r="H6" s="72" t="s">
        <v>13</v>
      </c>
      <c r="I6" s="72"/>
      <c r="J6" s="72"/>
      <c r="K6" s="72" t="s">
        <v>126</v>
      </c>
      <c r="L6" s="72"/>
      <c r="M6" s="72"/>
    </row>
    <row r="7" spans="1:13" ht="38.25">
      <c r="A7" s="92"/>
      <c r="B7" s="47" t="s">
        <v>148</v>
      </c>
      <c r="C7" s="47" t="s">
        <v>149</v>
      </c>
      <c r="D7" s="47" t="s">
        <v>150</v>
      </c>
      <c r="E7" s="47" t="s">
        <v>148</v>
      </c>
      <c r="F7" s="47" t="s">
        <v>149</v>
      </c>
      <c r="G7" s="47" t="s">
        <v>150</v>
      </c>
      <c r="H7" s="47" t="s">
        <v>148</v>
      </c>
      <c r="I7" s="47" t="s">
        <v>149</v>
      </c>
      <c r="J7" s="47" t="s">
        <v>150</v>
      </c>
      <c r="K7" s="47" t="s">
        <v>148</v>
      </c>
      <c r="L7" s="47" t="s">
        <v>149</v>
      </c>
      <c r="M7" s="47" t="s">
        <v>150</v>
      </c>
    </row>
    <row r="8" spans="1:13" ht="19.5" customHeight="1">
      <c r="A8" s="9" t="s">
        <v>20</v>
      </c>
      <c r="B8" s="29">
        <f>924+881</f>
        <v>1805</v>
      </c>
      <c r="C8" s="29">
        <v>149045</v>
      </c>
      <c r="D8" s="46">
        <v>12.110436445368848</v>
      </c>
      <c r="E8" s="29">
        <f>522+560</f>
        <v>1082</v>
      </c>
      <c r="F8" s="29">
        <v>115746</v>
      </c>
      <c r="G8" s="46">
        <v>9.348055224370604</v>
      </c>
      <c r="H8" s="29">
        <f>376+287</f>
        <v>663</v>
      </c>
      <c r="I8" s="29">
        <v>30126</v>
      </c>
      <c r="J8" s="46">
        <v>22.007568213503287</v>
      </c>
      <c r="K8" s="29">
        <v>19</v>
      </c>
      <c r="L8" s="29">
        <v>2534</v>
      </c>
      <c r="M8" s="46">
        <v>7.49802683504341</v>
      </c>
    </row>
    <row r="9" spans="1:13" ht="12.75">
      <c r="A9" s="15"/>
      <c r="B9" s="12"/>
      <c r="C9" s="23"/>
      <c r="D9" s="44"/>
      <c r="E9" s="12"/>
      <c r="F9" s="12"/>
      <c r="G9" s="44"/>
      <c r="H9" s="23"/>
      <c r="I9" s="23"/>
      <c r="J9" s="44"/>
      <c r="K9" s="23"/>
      <c r="L9" s="23"/>
      <c r="M9" s="44"/>
    </row>
    <row r="10" spans="1:13" ht="12.75">
      <c r="A10" s="14" t="s">
        <v>127</v>
      </c>
      <c r="B10" s="12">
        <f>3+3</f>
        <v>6</v>
      </c>
      <c r="C10" s="12">
        <v>399</v>
      </c>
      <c r="D10" s="40">
        <v>15.037593984962406</v>
      </c>
      <c r="E10" s="12">
        <f>2+2</f>
        <v>4</v>
      </c>
      <c r="F10" s="12">
        <v>114</v>
      </c>
      <c r="G10" s="41" t="s">
        <v>98</v>
      </c>
      <c r="H10" s="12">
        <f>1+1</f>
        <v>2</v>
      </c>
      <c r="I10" s="12">
        <v>282</v>
      </c>
      <c r="J10" s="41" t="s">
        <v>98</v>
      </c>
      <c r="K10" s="41" t="s">
        <v>97</v>
      </c>
      <c r="L10" s="12">
        <v>2</v>
      </c>
      <c r="M10" s="41" t="s">
        <v>97</v>
      </c>
    </row>
    <row r="11" spans="1:13" ht="12.75">
      <c r="A11" s="14" t="s">
        <v>128</v>
      </c>
      <c r="B11" s="12">
        <f>149+124</f>
        <v>273</v>
      </c>
      <c r="C11" s="12">
        <v>19273</v>
      </c>
      <c r="D11" s="40">
        <v>14.164893893010948</v>
      </c>
      <c r="E11" s="12">
        <f>70+63</f>
        <v>133</v>
      </c>
      <c r="F11" s="12">
        <v>11326</v>
      </c>
      <c r="G11" s="40">
        <v>11.742892459826948</v>
      </c>
      <c r="H11" s="12">
        <f>77+60</f>
        <v>137</v>
      </c>
      <c r="I11" s="12">
        <v>7590</v>
      </c>
      <c r="J11" s="40">
        <v>18.050065876152832</v>
      </c>
      <c r="K11" s="12">
        <f>1+0</f>
        <v>1</v>
      </c>
      <c r="L11" s="12">
        <v>275</v>
      </c>
      <c r="M11" s="41" t="s">
        <v>98</v>
      </c>
    </row>
    <row r="12" spans="1:13" ht="12.75">
      <c r="A12" s="14" t="s">
        <v>129</v>
      </c>
      <c r="B12" s="12">
        <f>267+221</f>
        <v>488</v>
      </c>
      <c r="C12" s="12">
        <v>39573</v>
      </c>
      <c r="D12" s="40">
        <v>12.331640259773078</v>
      </c>
      <c r="E12" s="12">
        <f>141+138</f>
        <v>279</v>
      </c>
      <c r="F12" s="12">
        <v>29330</v>
      </c>
      <c r="G12" s="40">
        <v>9.512444595976815</v>
      </c>
      <c r="H12" s="12">
        <f>118+77</f>
        <v>195</v>
      </c>
      <c r="I12" s="12">
        <v>9519</v>
      </c>
      <c r="J12" s="40">
        <v>20.485345099275136</v>
      </c>
      <c r="K12" s="12">
        <f>2+2</f>
        <v>4</v>
      </c>
      <c r="L12" s="12">
        <v>576</v>
      </c>
      <c r="M12" s="41" t="s">
        <v>98</v>
      </c>
    </row>
    <row r="13" spans="1:13" ht="12.75">
      <c r="A13" s="14" t="s">
        <v>130</v>
      </c>
      <c r="B13" s="12">
        <f>257+252</f>
        <v>509</v>
      </c>
      <c r="C13" s="12">
        <v>48105</v>
      </c>
      <c r="D13" s="40">
        <v>10.58102068392059</v>
      </c>
      <c r="E13" s="12">
        <f>148+178</f>
        <v>326</v>
      </c>
      <c r="F13" s="12">
        <v>40170</v>
      </c>
      <c r="G13" s="40">
        <v>8.115509086382874</v>
      </c>
      <c r="H13" s="12">
        <f>104+64</f>
        <v>168</v>
      </c>
      <c r="I13" s="12">
        <v>6925</v>
      </c>
      <c r="J13" s="40">
        <v>24.259927797833935</v>
      </c>
      <c r="K13" s="12">
        <f>2+3</f>
        <v>5</v>
      </c>
      <c r="L13" s="12">
        <v>822</v>
      </c>
      <c r="M13" s="41" t="s">
        <v>98</v>
      </c>
    </row>
    <row r="14" spans="1:13" ht="12.75">
      <c r="A14" s="14" t="s">
        <v>131</v>
      </c>
      <c r="B14" s="12">
        <f>233+219</f>
        <v>452</v>
      </c>
      <c r="C14" s="12">
        <v>40252</v>
      </c>
      <c r="D14" s="40">
        <v>11.229255689158302</v>
      </c>
      <c r="E14" s="12">
        <f>151+151</f>
        <v>302</v>
      </c>
      <c r="F14" s="12">
        <v>33689</v>
      </c>
      <c r="G14" s="40">
        <v>8.96435038143014</v>
      </c>
      <c r="H14" s="12">
        <f>72+59</f>
        <v>131</v>
      </c>
      <c r="I14" s="12">
        <v>5535</v>
      </c>
      <c r="J14" s="40">
        <v>23.667570009033422</v>
      </c>
      <c r="K14" s="12">
        <f>4+3</f>
        <v>7</v>
      </c>
      <c r="L14" s="12">
        <v>819</v>
      </c>
      <c r="M14" s="40">
        <v>8.547008547008549</v>
      </c>
    </row>
    <row r="15" spans="1:13" ht="12.75">
      <c r="A15" s="14" t="s">
        <v>21</v>
      </c>
      <c r="B15" s="12">
        <f>12+15</f>
        <v>27</v>
      </c>
      <c r="C15" s="12">
        <v>1280</v>
      </c>
      <c r="D15" s="40">
        <v>21.09375</v>
      </c>
      <c r="E15" s="12">
        <f>10+10</f>
        <v>20</v>
      </c>
      <c r="F15" s="12">
        <v>1024</v>
      </c>
      <c r="G15" s="40">
        <v>19.53125</v>
      </c>
      <c r="H15" s="12">
        <f>2+4</f>
        <v>6</v>
      </c>
      <c r="I15" s="12">
        <v>215</v>
      </c>
      <c r="J15" s="40">
        <v>27.906976744186046</v>
      </c>
      <c r="K15" s="12">
        <f>0+1</f>
        <v>1</v>
      </c>
      <c r="L15" s="12">
        <v>37</v>
      </c>
      <c r="M15" s="41" t="s">
        <v>98</v>
      </c>
    </row>
    <row r="16" spans="1:13" ht="12.75">
      <c r="A16" s="10" t="s">
        <v>132</v>
      </c>
      <c r="B16" s="17">
        <f>3+47</f>
        <v>50</v>
      </c>
      <c r="C16" s="17">
        <v>163</v>
      </c>
      <c r="D16" s="45">
        <v>306.7484662576687</v>
      </c>
      <c r="E16" s="17">
        <f>18+0</f>
        <v>18</v>
      </c>
      <c r="F16" s="17">
        <v>93</v>
      </c>
      <c r="G16" s="45">
        <v>193.54838709677418</v>
      </c>
      <c r="H16" s="17">
        <f>2+22</f>
        <v>24</v>
      </c>
      <c r="I16" s="17">
        <v>60</v>
      </c>
      <c r="J16" s="45">
        <v>400</v>
      </c>
      <c r="K16" s="58" t="s">
        <v>97</v>
      </c>
      <c r="L16" s="17">
        <v>3</v>
      </c>
      <c r="M16" s="58" t="s">
        <v>97</v>
      </c>
    </row>
    <row r="18" ht="12.75">
      <c r="A18" s="3" t="s">
        <v>151</v>
      </c>
    </row>
    <row r="20" ht="12.75">
      <c r="A20" s="1" t="s">
        <v>83</v>
      </c>
    </row>
    <row r="39" spans="2:17" ht="12.75">
      <c r="B39" s="5"/>
      <c r="C39" s="5"/>
      <c r="K39" s="5"/>
      <c r="L39" s="5"/>
      <c r="M39" s="6"/>
      <c r="N39" s="6"/>
      <c r="O39" s="5"/>
      <c r="P39" s="5"/>
      <c r="Q39" s="6"/>
    </row>
    <row r="42" spans="2:16" ht="12.75">
      <c r="B42" s="5"/>
      <c r="C42" s="5"/>
      <c r="L42" s="5"/>
      <c r="N42" s="6"/>
      <c r="P42" s="5"/>
    </row>
    <row r="43" spans="2:16" ht="12.75">
      <c r="B43" s="5"/>
      <c r="C43" s="5"/>
      <c r="L43" s="5"/>
      <c r="P43" s="5"/>
    </row>
    <row r="44" spans="2:16" ht="12.75">
      <c r="B44" s="5"/>
      <c r="C44" s="5"/>
      <c r="L44" s="5"/>
      <c r="N44" s="6"/>
      <c r="P44" s="5"/>
    </row>
    <row r="45" spans="2:16" ht="12.75">
      <c r="B45" s="5"/>
      <c r="C45" s="5"/>
      <c r="L45" s="5"/>
      <c r="P45" s="5"/>
    </row>
    <row r="46" spans="2:16" ht="12.75">
      <c r="B46" s="5"/>
      <c r="C46" s="5"/>
      <c r="L46" s="5"/>
      <c r="N46" s="6"/>
      <c r="P46" s="5"/>
    </row>
    <row r="47" spans="2:16" ht="12.75">
      <c r="B47" s="5"/>
      <c r="C47" s="5"/>
      <c r="L47" s="5"/>
      <c r="P47" s="5"/>
    </row>
    <row r="48" spans="2:17" ht="12.75">
      <c r="B48" s="5"/>
      <c r="C48" s="5"/>
      <c r="L48" s="5"/>
      <c r="M48" s="6"/>
      <c r="N48" s="6"/>
      <c r="P48" s="5"/>
      <c r="Q48" s="6"/>
    </row>
    <row r="49" spans="2:16" ht="12.75">
      <c r="B49" s="5"/>
      <c r="C49" s="5"/>
      <c r="L49" s="5"/>
      <c r="P49" s="5"/>
    </row>
    <row r="50" spans="2:17" ht="12.75">
      <c r="B50" s="5"/>
      <c r="C50" s="5"/>
      <c r="L50" s="5"/>
      <c r="M50" s="6"/>
      <c r="N50" s="6"/>
      <c r="P50" s="5"/>
      <c r="Q50" s="6"/>
    </row>
    <row r="51" spans="2:16" ht="12.75">
      <c r="B51" s="5"/>
      <c r="C51" s="5"/>
      <c r="L51" s="5"/>
      <c r="P51" s="5"/>
    </row>
    <row r="52" spans="2:16" ht="12.75">
      <c r="B52" s="5"/>
      <c r="C52" s="5"/>
      <c r="L52" s="5"/>
      <c r="N52" s="6"/>
      <c r="P52" s="5"/>
    </row>
    <row r="54" ht="12.75">
      <c r="N54" s="6"/>
    </row>
    <row r="55" ht="12.75">
      <c r="F55" s="8"/>
    </row>
  </sheetData>
  <mergeCells count="8">
    <mergeCell ref="K6:M6"/>
    <mergeCell ref="A4:M4"/>
    <mergeCell ref="A3:M3"/>
    <mergeCell ref="A2:M2"/>
    <mergeCell ref="A6:A7"/>
    <mergeCell ref="B6:D6"/>
    <mergeCell ref="E6:G6"/>
    <mergeCell ref="H6:J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M19"/>
  <sheetViews>
    <sheetView workbookViewId="0" topLeftCell="A1">
      <selection activeCell="A1" sqref="A1"/>
    </sheetView>
  </sheetViews>
  <sheetFormatPr defaultColWidth="7.69921875" defaultRowHeight="19.5"/>
  <cols>
    <col min="1" max="1" width="12.19921875" style="1" customWidth="1"/>
    <col min="2" max="4" width="7.69921875" style="1" customWidth="1"/>
    <col min="5" max="5" width="8.5" style="1" customWidth="1"/>
    <col min="6" max="6" width="7.69921875" style="1" customWidth="1"/>
    <col min="7" max="7" width="8.5" style="1" customWidth="1"/>
    <col min="8" max="16384" width="7.69921875" style="1" customWidth="1"/>
  </cols>
  <sheetData>
    <row r="2" spans="1:13" ht="12.75">
      <c r="A2" s="74" t="s">
        <v>10</v>
      </c>
      <c r="B2" s="74"/>
      <c r="C2" s="74"/>
      <c r="D2" s="74"/>
      <c r="E2" s="74"/>
      <c r="F2" s="74"/>
      <c r="G2" s="74"/>
      <c r="H2" s="74"/>
      <c r="I2" s="74"/>
      <c r="J2" s="74"/>
      <c r="K2" s="74"/>
      <c r="L2" s="74"/>
      <c r="M2" s="74"/>
    </row>
    <row r="3" spans="1:13" ht="12.75">
      <c r="A3" s="73" t="s">
        <v>152</v>
      </c>
      <c r="B3" s="73"/>
      <c r="C3" s="73"/>
      <c r="D3" s="73"/>
      <c r="E3" s="73"/>
      <c r="F3" s="73"/>
      <c r="G3" s="73"/>
      <c r="H3" s="73"/>
      <c r="I3" s="73"/>
      <c r="J3" s="73"/>
      <c r="K3" s="73"/>
      <c r="L3" s="73"/>
      <c r="M3" s="73"/>
    </row>
    <row r="4" spans="1:13" ht="12.75">
      <c r="A4" s="74" t="s">
        <v>153</v>
      </c>
      <c r="B4" s="74"/>
      <c r="C4" s="74"/>
      <c r="D4" s="74"/>
      <c r="E4" s="74"/>
      <c r="F4" s="74"/>
      <c r="G4" s="74"/>
      <c r="H4" s="74"/>
      <c r="I4" s="74"/>
      <c r="J4" s="74"/>
      <c r="K4" s="74"/>
      <c r="L4" s="74"/>
      <c r="M4" s="74"/>
    </row>
    <row r="6" spans="1:13" ht="12.75">
      <c r="A6" s="87" t="s">
        <v>135</v>
      </c>
      <c r="B6" s="72" t="s">
        <v>11</v>
      </c>
      <c r="C6" s="72"/>
      <c r="D6" s="72"/>
      <c r="E6" s="72" t="s">
        <v>12</v>
      </c>
      <c r="F6" s="72"/>
      <c r="G6" s="72"/>
      <c r="H6" s="72" t="s">
        <v>13</v>
      </c>
      <c r="I6" s="72"/>
      <c r="J6" s="72"/>
      <c r="K6" s="72" t="s">
        <v>126</v>
      </c>
      <c r="L6" s="72"/>
      <c r="M6" s="72"/>
    </row>
    <row r="7" spans="1:13" ht="38.25">
      <c r="A7" s="92"/>
      <c r="B7" s="47" t="s">
        <v>148</v>
      </c>
      <c r="C7" s="47" t="s">
        <v>149</v>
      </c>
      <c r="D7" s="47" t="s">
        <v>150</v>
      </c>
      <c r="E7" s="47" t="s">
        <v>148</v>
      </c>
      <c r="F7" s="47" t="s">
        <v>149</v>
      </c>
      <c r="G7" s="47" t="s">
        <v>150</v>
      </c>
      <c r="H7" s="47" t="s">
        <v>148</v>
      </c>
      <c r="I7" s="47" t="s">
        <v>149</v>
      </c>
      <c r="J7" s="47" t="s">
        <v>150</v>
      </c>
      <c r="K7" s="47" t="s">
        <v>148</v>
      </c>
      <c r="L7" s="47" t="s">
        <v>149</v>
      </c>
      <c r="M7" s="47" t="s">
        <v>150</v>
      </c>
    </row>
    <row r="8" spans="1:13" ht="19.5" customHeight="1">
      <c r="A8" s="9" t="s">
        <v>14</v>
      </c>
      <c r="B8" s="29">
        <f>924+881</f>
        <v>1805</v>
      </c>
      <c r="C8" s="29">
        <v>149045</v>
      </c>
      <c r="D8" s="30">
        <v>12.110436445368848</v>
      </c>
      <c r="E8" s="29">
        <v>1082</v>
      </c>
      <c r="F8" s="29">
        <v>115746</v>
      </c>
      <c r="G8" s="30">
        <v>9.348055224370604</v>
      </c>
      <c r="H8" s="29">
        <v>663</v>
      </c>
      <c r="I8" s="29">
        <v>30126</v>
      </c>
      <c r="J8" s="30">
        <v>22.007568213503287</v>
      </c>
      <c r="K8" s="29">
        <v>18</v>
      </c>
      <c r="L8" s="29">
        <v>2534</v>
      </c>
      <c r="M8" s="30">
        <v>7.103393843725335</v>
      </c>
    </row>
    <row r="9" spans="1:13" ht="12.75">
      <c r="A9" s="11"/>
      <c r="B9" s="59"/>
      <c r="C9" s="59"/>
      <c r="D9" s="11"/>
      <c r="E9" s="59"/>
      <c r="F9" s="49"/>
      <c r="G9" s="11"/>
      <c r="H9" s="59"/>
      <c r="I9" s="59"/>
      <c r="J9" s="11"/>
      <c r="K9" s="59"/>
      <c r="L9" s="59"/>
      <c r="M9" s="11"/>
    </row>
    <row r="10" spans="1:13" ht="12.75">
      <c r="A10" s="22" t="s">
        <v>15</v>
      </c>
      <c r="B10" s="12">
        <f>481+352</f>
        <v>833</v>
      </c>
      <c r="C10" s="12">
        <v>105337</v>
      </c>
      <c r="D10" s="13">
        <v>7.907952571271253</v>
      </c>
      <c r="E10" s="12">
        <v>598</v>
      </c>
      <c r="F10" s="12">
        <v>86593</v>
      </c>
      <c r="G10" s="13">
        <v>6.905869989491068</v>
      </c>
      <c r="H10" s="12">
        <v>212</v>
      </c>
      <c r="I10" s="12">
        <v>16752</v>
      </c>
      <c r="J10" s="13">
        <v>12.655205348615091</v>
      </c>
      <c r="K10" s="12">
        <v>7</v>
      </c>
      <c r="L10" s="12">
        <v>1628</v>
      </c>
      <c r="M10" s="13">
        <v>4.2997542997543</v>
      </c>
    </row>
    <row r="11" spans="1:13" ht="12.75">
      <c r="A11" s="22" t="s">
        <v>16</v>
      </c>
      <c r="B11" s="12">
        <f>149+195</f>
        <v>344</v>
      </c>
      <c r="C11" s="12">
        <v>28522</v>
      </c>
      <c r="D11" s="13">
        <v>12.060865296963748</v>
      </c>
      <c r="E11" s="12">
        <v>205</v>
      </c>
      <c r="F11" s="12">
        <v>19738</v>
      </c>
      <c r="G11" s="13">
        <v>10.386057351302057</v>
      </c>
      <c r="H11" s="12">
        <v>128</v>
      </c>
      <c r="I11" s="12">
        <v>8098</v>
      </c>
      <c r="J11" s="13">
        <v>15.806371943689799</v>
      </c>
      <c r="K11" s="12">
        <v>6</v>
      </c>
      <c r="L11" s="12">
        <v>592</v>
      </c>
      <c r="M11" s="13">
        <v>10.135135135135135</v>
      </c>
    </row>
    <row r="12" spans="1:13" ht="12.75">
      <c r="A12" s="22" t="s">
        <v>17</v>
      </c>
      <c r="B12" s="12">
        <f>190+201</f>
        <v>391</v>
      </c>
      <c r="C12" s="12">
        <v>10971</v>
      </c>
      <c r="D12" s="13">
        <v>35.63941299790356</v>
      </c>
      <c r="E12" s="12">
        <f>73+92</f>
        <v>165</v>
      </c>
      <c r="F12" s="12">
        <v>6233</v>
      </c>
      <c r="G12" s="13">
        <v>26.472003850473286</v>
      </c>
      <c r="H12" s="12">
        <f>109+103</f>
        <v>212</v>
      </c>
      <c r="I12" s="12">
        <v>4398</v>
      </c>
      <c r="J12" s="13">
        <v>48.2037289677126</v>
      </c>
      <c r="K12" s="12">
        <f>2+1</f>
        <v>3</v>
      </c>
      <c r="L12" s="12">
        <v>230</v>
      </c>
      <c r="M12" s="24" t="s">
        <v>98</v>
      </c>
    </row>
    <row r="13" spans="1:13" ht="12.75">
      <c r="A13" s="22" t="s">
        <v>18</v>
      </c>
      <c r="B13" s="12">
        <f>104+133</f>
        <v>237</v>
      </c>
      <c r="C13" s="12">
        <v>4215</v>
      </c>
      <c r="D13" s="13">
        <v>56.22775800711744</v>
      </c>
      <c r="E13" s="12">
        <v>114</v>
      </c>
      <c r="F13" s="12">
        <v>3182</v>
      </c>
      <c r="G13" s="13">
        <v>35.82652419861723</v>
      </c>
      <c r="H13" s="12">
        <v>111</v>
      </c>
      <c r="I13" s="12">
        <v>878</v>
      </c>
      <c r="J13" s="13">
        <v>126.4236902050114</v>
      </c>
      <c r="K13" s="12">
        <v>2</v>
      </c>
      <c r="L13" s="12">
        <v>84</v>
      </c>
      <c r="M13" s="24" t="s">
        <v>98</v>
      </c>
    </row>
    <row r="14" spans="1:13" ht="12.75">
      <c r="A14" s="25"/>
      <c r="B14" s="18"/>
      <c r="C14" s="17"/>
      <c r="D14" s="27"/>
      <c r="E14" s="60"/>
      <c r="F14" s="17"/>
      <c r="G14" s="27"/>
      <c r="H14" s="18"/>
      <c r="I14" s="18"/>
      <c r="J14" s="27"/>
      <c r="K14" s="18"/>
      <c r="L14" s="18"/>
      <c r="M14" s="56"/>
    </row>
    <row r="16" spans="1:13" ht="28.5" customHeight="1">
      <c r="A16" s="93" t="s">
        <v>137</v>
      </c>
      <c r="B16" s="94"/>
      <c r="C16" s="94"/>
      <c r="D16" s="94"/>
      <c r="E16" s="94"/>
      <c r="F16" s="94"/>
      <c r="G16" s="94"/>
      <c r="H16" s="94"/>
      <c r="I16" s="94"/>
      <c r="J16" s="94"/>
      <c r="K16" s="94"/>
      <c r="L16" s="94"/>
      <c r="M16" s="94"/>
    </row>
    <row r="18" ht="12.75">
      <c r="A18" s="1" t="s">
        <v>83</v>
      </c>
    </row>
    <row r="19" ht="12.75">
      <c r="A19" s="3"/>
    </row>
  </sheetData>
  <mergeCells count="9">
    <mergeCell ref="A16:M16"/>
    <mergeCell ref="K6:M6"/>
    <mergeCell ref="A4:M4"/>
    <mergeCell ref="A3:M3"/>
    <mergeCell ref="A2:M2"/>
    <mergeCell ref="A6:A7"/>
    <mergeCell ref="B6:D6"/>
    <mergeCell ref="E6:G6"/>
    <mergeCell ref="H6:J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E25"/>
  <sheetViews>
    <sheetView workbookViewId="0" topLeftCell="A1">
      <selection activeCell="A1" sqref="A1"/>
    </sheetView>
  </sheetViews>
  <sheetFormatPr defaultColWidth="7.69921875" defaultRowHeight="19.5"/>
  <cols>
    <col min="1" max="4" width="7.69921875" style="1" customWidth="1"/>
    <col min="5" max="16384" width="7.69921875" style="1" customWidth="1"/>
  </cols>
  <sheetData>
    <row r="2" spans="1:5" ht="12.75">
      <c r="A2" s="74" t="s">
        <v>0</v>
      </c>
      <c r="B2" s="74"/>
      <c r="C2" s="74"/>
      <c r="D2" s="74"/>
      <c r="E2" s="74"/>
    </row>
    <row r="3" spans="1:5" ht="12.75">
      <c r="A3" s="73" t="s">
        <v>82</v>
      </c>
      <c r="B3" s="73"/>
      <c r="C3" s="73"/>
      <c r="D3" s="73"/>
      <c r="E3" s="73"/>
    </row>
    <row r="4" spans="1:5" ht="12.75">
      <c r="A4" s="74" t="s">
        <v>78</v>
      </c>
      <c r="B4" s="74"/>
      <c r="C4" s="74"/>
      <c r="D4" s="74"/>
      <c r="E4" s="74"/>
    </row>
    <row r="6" spans="1:5" ht="12.75">
      <c r="A6" s="78" t="s">
        <v>79</v>
      </c>
      <c r="B6" s="78"/>
      <c r="C6" s="79" t="s">
        <v>80</v>
      </c>
      <c r="D6" s="78" t="s">
        <v>81</v>
      </c>
      <c r="E6" s="78"/>
    </row>
    <row r="7" spans="1:5" ht="12.75">
      <c r="A7" s="10" t="s">
        <v>27</v>
      </c>
      <c r="B7" s="10" t="s">
        <v>28</v>
      </c>
      <c r="C7" s="80"/>
      <c r="D7" s="10" t="s">
        <v>27</v>
      </c>
      <c r="E7" s="10" t="s">
        <v>28</v>
      </c>
    </row>
    <row r="8" spans="1:5" ht="12.75">
      <c r="A8" s="11"/>
      <c r="B8" s="11"/>
      <c r="C8" s="11"/>
      <c r="D8" s="11"/>
      <c r="E8" s="11"/>
    </row>
    <row r="9" spans="1:5" ht="12.75">
      <c r="A9" s="12">
        <v>103825</v>
      </c>
      <c r="B9" s="13">
        <f>A9/3632000*1000</f>
        <v>28.586178414096917</v>
      </c>
      <c r="C9" s="14" t="s">
        <v>1</v>
      </c>
      <c r="D9" s="12">
        <v>4230</v>
      </c>
      <c r="E9" s="13">
        <f>D9/160055*1000</f>
        <v>26.42841523226391</v>
      </c>
    </row>
    <row r="10" spans="1:5" ht="12.75">
      <c r="A10" s="12">
        <v>110873</v>
      </c>
      <c r="B10" s="13">
        <f>A10/4257850*1000</f>
        <v>26.03966790751201</v>
      </c>
      <c r="C10" s="14" t="s">
        <v>2</v>
      </c>
      <c r="D10" s="12">
        <v>4704</v>
      </c>
      <c r="E10" s="13">
        <f>D10/195056*1000</f>
        <v>24.116151259125584</v>
      </c>
    </row>
    <row r="11" spans="1:5" ht="12.75">
      <c r="A11" s="12">
        <v>74667</v>
      </c>
      <c r="B11" s="13">
        <v>20</v>
      </c>
      <c r="C11" s="14" t="s">
        <v>3</v>
      </c>
      <c r="D11" s="12">
        <v>3492</v>
      </c>
      <c r="E11" s="13">
        <v>20.3</v>
      </c>
    </row>
    <row r="12" spans="1:5" ht="12.75">
      <c r="A12" s="12"/>
      <c r="B12" s="13"/>
      <c r="C12" s="15"/>
      <c r="D12" s="12"/>
      <c r="E12" s="13"/>
    </row>
    <row r="13" spans="1:5" ht="12.75">
      <c r="A13" s="12">
        <v>45526</v>
      </c>
      <c r="B13" s="13">
        <v>12.6</v>
      </c>
      <c r="C13" s="14" t="s">
        <v>4</v>
      </c>
      <c r="D13" s="12">
        <v>1851</v>
      </c>
      <c r="E13" s="13">
        <v>12.8</v>
      </c>
    </row>
    <row r="14" spans="1:5" ht="12.75">
      <c r="A14" s="12">
        <v>40030</v>
      </c>
      <c r="B14" s="13">
        <v>10.6</v>
      </c>
      <c r="C14" s="14" t="s">
        <v>5</v>
      </c>
      <c r="D14" s="12">
        <v>1575</v>
      </c>
      <c r="E14" s="13">
        <v>11.4</v>
      </c>
    </row>
    <row r="15" spans="1:5" ht="12.75">
      <c r="A15" s="12">
        <v>38891</v>
      </c>
      <c r="B15" s="13">
        <v>10.4</v>
      </c>
      <c r="C15" s="14" t="s">
        <v>6</v>
      </c>
      <c r="D15" s="12">
        <v>1565</v>
      </c>
      <c r="E15" s="13">
        <v>11.4</v>
      </c>
    </row>
    <row r="16" spans="1:5" ht="12.75">
      <c r="A16" s="12">
        <v>38408</v>
      </c>
      <c r="B16" s="13">
        <v>10.1</v>
      </c>
      <c r="C16" s="14" t="s">
        <v>7</v>
      </c>
      <c r="D16" s="12">
        <v>1538</v>
      </c>
      <c r="E16" s="13">
        <v>10.9</v>
      </c>
    </row>
    <row r="17" spans="1:5" ht="12.75">
      <c r="A17" s="12">
        <v>38910</v>
      </c>
      <c r="B17" s="13">
        <v>10</v>
      </c>
      <c r="C17" s="14" t="s">
        <v>8</v>
      </c>
      <c r="D17" s="12">
        <v>1542</v>
      </c>
      <c r="E17" s="13">
        <v>11</v>
      </c>
    </row>
    <row r="18" spans="1:5" ht="12.75">
      <c r="A18" s="12">
        <v>39655</v>
      </c>
      <c r="B18" s="13">
        <v>9.8</v>
      </c>
      <c r="C18" s="14" t="s">
        <v>9</v>
      </c>
      <c r="D18" s="12">
        <v>1645</v>
      </c>
      <c r="E18" s="13">
        <v>11.1</v>
      </c>
    </row>
    <row r="19" spans="1:5" ht="12.75">
      <c r="A19" s="15"/>
      <c r="B19" s="16"/>
      <c r="C19" s="15"/>
      <c r="D19" s="15"/>
      <c r="E19" s="16"/>
    </row>
    <row r="20" spans="1:5" ht="12.75">
      <c r="A20" s="12">
        <v>38100</v>
      </c>
      <c r="B20" s="13">
        <v>9.1</v>
      </c>
      <c r="C20" s="14">
        <v>1990</v>
      </c>
      <c r="D20" s="12">
        <v>1638</v>
      </c>
      <c r="E20" s="13">
        <v>10.7</v>
      </c>
    </row>
    <row r="21" spans="1:5" ht="12.75">
      <c r="A21" s="17"/>
      <c r="B21" s="18"/>
      <c r="C21" s="10"/>
      <c r="D21" s="17"/>
      <c r="E21" s="18"/>
    </row>
    <row r="22" spans="1:5" ht="12.75">
      <c r="A22" s="5"/>
      <c r="B22" s="7"/>
      <c r="C22" s="4"/>
      <c r="D22" s="5"/>
      <c r="E22" s="7"/>
    </row>
    <row r="23" spans="1:5" ht="19.5">
      <c r="A23" s="75" t="s">
        <v>84</v>
      </c>
      <c r="B23" s="76"/>
      <c r="C23" s="76"/>
      <c r="D23" s="76"/>
      <c r="E23" s="76"/>
    </row>
    <row r="25" spans="1:5" ht="26.25" customHeight="1">
      <c r="A25" s="77" t="s">
        <v>83</v>
      </c>
      <c r="B25" s="77"/>
      <c r="C25" s="77"/>
      <c r="D25" s="77"/>
      <c r="E25" s="77"/>
    </row>
  </sheetData>
  <mergeCells count="8">
    <mergeCell ref="A3:E3"/>
    <mergeCell ref="A2:E2"/>
    <mergeCell ref="A23:E23"/>
    <mergeCell ref="A25:E25"/>
    <mergeCell ref="A6:B6"/>
    <mergeCell ref="C6:C7"/>
    <mergeCell ref="D6:E6"/>
    <mergeCell ref="A4:E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K22"/>
  <sheetViews>
    <sheetView workbookViewId="0" topLeftCell="A1">
      <selection activeCell="A1" sqref="A1"/>
    </sheetView>
  </sheetViews>
  <sheetFormatPr defaultColWidth="7.69921875" defaultRowHeight="19.5"/>
  <cols>
    <col min="1" max="1" width="8.5" style="1" customWidth="1"/>
    <col min="2" max="3" width="7.69921875" style="1" customWidth="1"/>
    <col min="4" max="4" width="9.296875" style="1" customWidth="1"/>
    <col min="5" max="16384" width="7.69921875" style="1" customWidth="1"/>
  </cols>
  <sheetData>
    <row r="2" spans="1:11" ht="12.75">
      <c r="A2" s="74" t="s">
        <v>74</v>
      </c>
      <c r="B2" s="74"/>
      <c r="C2" s="74"/>
      <c r="D2" s="74"/>
      <c r="E2" s="74"/>
      <c r="F2" s="74"/>
      <c r="G2" s="74"/>
      <c r="H2" s="74"/>
      <c r="I2" s="74"/>
      <c r="J2" s="74"/>
      <c r="K2" s="74"/>
    </row>
    <row r="3" spans="1:11" ht="12.75">
      <c r="A3" s="73" t="s">
        <v>85</v>
      </c>
      <c r="B3" s="73"/>
      <c r="C3" s="73"/>
      <c r="D3" s="73"/>
      <c r="E3" s="73"/>
      <c r="F3" s="73"/>
      <c r="G3" s="73"/>
      <c r="H3" s="73"/>
      <c r="I3" s="73"/>
      <c r="J3" s="73"/>
      <c r="K3" s="73"/>
    </row>
    <row r="4" spans="1:11" ht="12.75">
      <c r="A4" s="74" t="s">
        <v>75</v>
      </c>
      <c r="B4" s="74"/>
      <c r="C4" s="74"/>
      <c r="D4" s="74"/>
      <c r="E4" s="74"/>
      <c r="F4" s="74"/>
      <c r="G4" s="74"/>
      <c r="H4" s="74"/>
      <c r="I4" s="74"/>
      <c r="J4" s="74"/>
      <c r="K4" s="74"/>
    </row>
    <row r="6" spans="1:11" ht="12.75">
      <c r="A6" s="82" t="s">
        <v>80</v>
      </c>
      <c r="B6" s="70" t="s">
        <v>26</v>
      </c>
      <c r="C6" s="70"/>
      <c r="D6" s="70"/>
      <c r="E6" s="70"/>
      <c r="F6" s="70"/>
      <c r="G6" s="70"/>
      <c r="H6" s="70"/>
      <c r="I6" s="70"/>
      <c r="J6" s="70"/>
      <c r="K6" s="71"/>
    </row>
    <row r="7" spans="1:11" ht="12.75">
      <c r="A7" s="83"/>
      <c r="B7" s="71" t="s">
        <v>86</v>
      </c>
      <c r="C7" s="72"/>
      <c r="D7" s="72" t="s">
        <v>87</v>
      </c>
      <c r="E7" s="72"/>
      <c r="F7" s="84" t="s">
        <v>88</v>
      </c>
      <c r="G7" s="84"/>
      <c r="H7" s="84" t="s">
        <v>89</v>
      </c>
      <c r="I7" s="84"/>
      <c r="J7" s="85" t="s">
        <v>90</v>
      </c>
      <c r="K7" s="86"/>
    </row>
    <row r="8" spans="1:11" ht="12.75">
      <c r="A8" s="80"/>
      <c r="B8" s="19" t="s">
        <v>27</v>
      </c>
      <c r="C8" s="20" t="s">
        <v>28</v>
      </c>
      <c r="D8" s="20" t="s">
        <v>27</v>
      </c>
      <c r="E8" s="20" t="s">
        <v>28</v>
      </c>
      <c r="F8" s="20" t="s">
        <v>27</v>
      </c>
      <c r="G8" s="20" t="s">
        <v>28</v>
      </c>
      <c r="H8" s="20" t="s">
        <v>27</v>
      </c>
      <c r="I8" s="20" t="s">
        <v>28</v>
      </c>
      <c r="J8" s="20" t="s">
        <v>27</v>
      </c>
      <c r="K8" s="19" t="s">
        <v>28</v>
      </c>
    </row>
    <row r="9" spans="1:11" ht="12.75">
      <c r="A9" s="11"/>
      <c r="B9" s="11"/>
      <c r="C9" s="11"/>
      <c r="D9" s="11"/>
      <c r="E9" s="11"/>
      <c r="F9" s="11"/>
      <c r="G9" s="11"/>
      <c r="H9" s="11"/>
      <c r="I9" s="11"/>
      <c r="J9" s="11"/>
      <c r="K9" s="11"/>
    </row>
    <row r="10" spans="1:11" ht="12.75">
      <c r="A10" s="14" t="s">
        <v>3</v>
      </c>
      <c r="B10" s="12">
        <v>3492</v>
      </c>
      <c r="C10" s="13">
        <v>20.34</v>
      </c>
      <c r="D10" s="12">
        <v>1367</v>
      </c>
      <c r="E10" s="13">
        <v>7.96</v>
      </c>
      <c r="F10" s="12">
        <v>1095</v>
      </c>
      <c r="G10" s="13">
        <v>6.38</v>
      </c>
      <c r="H10" s="12">
        <v>221</v>
      </c>
      <c r="I10" s="13">
        <v>1.29</v>
      </c>
      <c r="J10" s="12">
        <v>809</v>
      </c>
      <c r="K10" s="13">
        <v>4.71</v>
      </c>
    </row>
    <row r="11" spans="1:11" ht="12.75">
      <c r="A11" s="14" t="s">
        <v>76</v>
      </c>
      <c r="B11" s="12">
        <v>2205</v>
      </c>
      <c r="C11" s="13">
        <v>16.46</v>
      </c>
      <c r="D11" s="12">
        <v>856</v>
      </c>
      <c r="E11" s="13">
        <v>6.39</v>
      </c>
      <c r="F11" s="12">
        <v>461</v>
      </c>
      <c r="G11" s="13">
        <v>3.44</v>
      </c>
      <c r="H11" s="12">
        <v>246</v>
      </c>
      <c r="I11" s="13">
        <v>1.84</v>
      </c>
      <c r="J11" s="12">
        <v>642</v>
      </c>
      <c r="K11" s="13">
        <v>4.79</v>
      </c>
    </row>
    <row r="12" spans="1:11" ht="12.75">
      <c r="A12" s="14" t="s">
        <v>4</v>
      </c>
      <c r="B12" s="12">
        <v>1851</v>
      </c>
      <c r="C12" s="13">
        <v>12.75</v>
      </c>
      <c r="D12" s="12">
        <v>790</v>
      </c>
      <c r="E12" s="13">
        <v>5.44</v>
      </c>
      <c r="F12" s="12">
        <v>310</v>
      </c>
      <c r="G12" s="13">
        <v>2.14</v>
      </c>
      <c r="H12" s="12">
        <v>184</v>
      </c>
      <c r="I12" s="13">
        <v>1.27</v>
      </c>
      <c r="J12" s="12">
        <v>567</v>
      </c>
      <c r="K12" s="13">
        <v>3.91</v>
      </c>
    </row>
    <row r="13" spans="1:11" ht="12.75">
      <c r="A13" s="15"/>
      <c r="B13" s="12"/>
      <c r="C13" s="13"/>
      <c r="D13" s="12"/>
      <c r="E13" s="13"/>
      <c r="F13" s="12"/>
      <c r="G13" s="13"/>
      <c r="H13" s="12"/>
      <c r="I13" s="13"/>
      <c r="J13" s="12"/>
      <c r="K13" s="13"/>
    </row>
    <row r="14" spans="1:11" ht="12.75">
      <c r="A14" s="14" t="s">
        <v>5</v>
      </c>
      <c r="B14" s="12">
        <v>1575</v>
      </c>
      <c r="C14" s="13">
        <v>11.41</v>
      </c>
      <c r="D14" s="12">
        <v>697</v>
      </c>
      <c r="E14" s="13">
        <v>5.05</v>
      </c>
      <c r="F14" s="12">
        <v>217</v>
      </c>
      <c r="G14" s="13">
        <v>1.57</v>
      </c>
      <c r="H14" s="12">
        <v>157</v>
      </c>
      <c r="I14" s="13">
        <v>1.14</v>
      </c>
      <c r="J14" s="12">
        <v>504</v>
      </c>
      <c r="K14" s="13">
        <v>3.65</v>
      </c>
    </row>
    <row r="15" spans="1:11" ht="12.75">
      <c r="A15" s="14" t="s">
        <v>6</v>
      </c>
      <c r="B15" s="12">
        <v>1565</v>
      </c>
      <c r="C15" s="13">
        <v>11.37</v>
      </c>
      <c r="D15" s="12">
        <v>680</v>
      </c>
      <c r="E15" s="13">
        <v>4.94</v>
      </c>
      <c r="F15" s="12">
        <v>237</v>
      </c>
      <c r="G15" s="13">
        <v>1.72</v>
      </c>
      <c r="H15" s="12">
        <v>162</v>
      </c>
      <c r="I15" s="13">
        <v>1.18</v>
      </c>
      <c r="J15" s="12">
        <v>486</v>
      </c>
      <c r="K15" s="13">
        <v>3.53</v>
      </c>
    </row>
    <row r="16" spans="1:11" ht="12.75">
      <c r="A16" s="14" t="s">
        <v>7</v>
      </c>
      <c r="B16" s="12">
        <v>1538</v>
      </c>
      <c r="C16" s="13">
        <v>10.9</v>
      </c>
      <c r="D16" s="12">
        <v>660</v>
      </c>
      <c r="E16" s="13">
        <v>4.7</v>
      </c>
      <c r="F16" s="12">
        <v>217</v>
      </c>
      <c r="G16" s="13">
        <v>1.54</v>
      </c>
      <c r="H16" s="12">
        <v>152</v>
      </c>
      <c r="I16" s="13">
        <v>1.08</v>
      </c>
      <c r="J16" s="12">
        <v>509</v>
      </c>
      <c r="K16" s="13">
        <v>3.62</v>
      </c>
    </row>
    <row r="17" spans="1:11" ht="12.75">
      <c r="A17" s="14" t="s">
        <v>8</v>
      </c>
      <c r="B17" s="12">
        <v>1542</v>
      </c>
      <c r="C17" s="13">
        <v>11.04307659254485</v>
      </c>
      <c r="D17" s="12">
        <v>685</v>
      </c>
      <c r="E17" s="13">
        <v>4.905646865041</v>
      </c>
      <c r="F17" s="12">
        <v>213</v>
      </c>
      <c r="G17" s="13">
        <v>1.5254055215382964</v>
      </c>
      <c r="H17" s="12">
        <v>170</v>
      </c>
      <c r="I17" s="13">
        <v>1.2174598059225838</v>
      </c>
      <c r="J17" s="12">
        <v>474</v>
      </c>
      <c r="K17" s="13">
        <v>3.3945644000429693</v>
      </c>
    </row>
    <row r="18" spans="1:11" ht="12.75">
      <c r="A18" s="14" t="s">
        <v>9</v>
      </c>
      <c r="B18" s="12">
        <v>1645</v>
      </c>
      <c r="C18" s="13">
        <v>11.102562025863234</v>
      </c>
      <c r="D18" s="12">
        <v>703</v>
      </c>
      <c r="E18" s="13">
        <v>4.744742312572554</v>
      </c>
      <c r="F18" s="12">
        <v>208</v>
      </c>
      <c r="G18" s="13">
        <v>1.4038497880726764</v>
      </c>
      <c r="H18" s="12">
        <v>159</v>
      </c>
      <c r="I18" s="13">
        <v>1.0731351745363247</v>
      </c>
      <c r="J18" s="12">
        <v>575</v>
      </c>
      <c r="K18" s="13">
        <v>3.880834750681677</v>
      </c>
    </row>
    <row r="19" spans="1:11" ht="12.75">
      <c r="A19" s="14" t="s">
        <v>77</v>
      </c>
      <c r="B19" s="12">
        <v>1638</v>
      </c>
      <c r="C19" s="13">
        <v>10.7</v>
      </c>
      <c r="D19" s="12">
        <v>673</v>
      </c>
      <c r="E19" s="13">
        <v>4.4</v>
      </c>
      <c r="F19" s="12">
        <v>219</v>
      </c>
      <c r="G19" s="13">
        <v>1.4</v>
      </c>
      <c r="H19" s="12">
        <v>181</v>
      </c>
      <c r="I19" s="13">
        <v>1.2</v>
      </c>
      <c r="J19" s="12">
        <v>565</v>
      </c>
      <c r="K19" s="13">
        <v>3.7</v>
      </c>
    </row>
    <row r="20" spans="1:11" ht="12.75">
      <c r="A20" s="21"/>
      <c r="B20" s="21"/>
      <c r="C20" s="21"/>
      <c r="D20" s="21"/>
      <c r="E20" s="21"/>
      <c r="F20" s="21"/>
      <c r="G20" s="21"/>
      <c r="H20" s="21"/>
      <c r="I20" s="21"/>
      <c r="J20" s="21"/>
      <c r="K20" s="21"/>
    </row>
    <row r="22" spans="1:11" ht="12.75">
      <c r="A22" s="81" t="s">
        <v>83</v>
      </c>
      <c r="B22" s="81"/>
      <c r="C22" s="81"/>
      <c r="D22" s="81"/>
      <c r="E22" s="81"/>
      <c r="F22" s="81"/>
      <c r="G22" s="81"/>
      <c r="H22" s="81"/>
      <c r="I22" s="81"/>
      <c r="J22" s="81"/>
      <c r="K22" s="81"/>
    </row>
  </sheetData>
  <mergeCells count="11">
    <mergeCell ref="J7:K7"/>
    <mergeCell ref="A4:K4"/>
    <mergeCell ref="A3:K3"/>
    <mergeCell ref="A2:K2"/>
    <mergeCell ref="A22:K22"/>
    <mergeCell ref="A6:A8"/>
    <mergeCell ref="B6:K6"/>
    <mergeCell ref="B7:C7"/>
    <mergeCell ref="D7:E7"/>
    <mergeCell ref="F7:G7"/>
    <mergeCell ref="H7:I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22"/>
  <sheetViews>
    <sheetView workbookViewId="0" topLeftCell="A1">
      <selection activeCell="A1" sqref="A1"/>
    </sheetView>
  </sheetViews>
  <sheetFormatPr defaultColWidth="7.69921875" defaultRowHeight="19.5"/>
  <cols>
    <col min="1" max="1" width="12.5" style="1" customWidth="1"/>
    <col min="2" max="2" width="6" style="1" customWidth="1"/>
    <col min="3" max="10" width="6.69921875" style="1" customWidth="1"/>
    <col min="11" max="16384" width="7.69921875" style="1" customWidth="1"/>
  </cols>
  <sheetData>
    <row r="1" ht="12.75">
      <c r="A1" s="2"/>
    </row>
    <row r="2" spans="1:10" ht="12.75">
      <c r="A2" s="74" t="s">
        <v>68</v>
      </c>
      <c r="B2" s="74"/>
      <c r="C2" s="74"/>
      <c r="D2" s="74"/>
      <c r="E2" s="74"/>
      <c r="F2" s="74"/>
      <c r="G2" s="74"/>
      <c r="H2" s="74"/>
      <c r="I2" s="74"/>
      <c r="J2" s="74"/>
    </row>
    <row r="3" spans="1:10" ht="12.75">
      <c r="A3" s="73" t="s">
        <v>69</v>
      </c>
      <c r="B3" s="73"/>
      <c r="C3" s="73"/>
      <c r="D3" s="73"/>
      <c r="E3" s="73"/>
      <c r="F3" s="73"/>
      <c r="G3" s="73"/>
      <c r="H3" s="73"/>
      <c r="I3" s="73"/>
      <c r="J3" s="73"/>
    </row>
    <row r="4" spans="1:10" ht="12.75">
      <c r="A4" s="74" t="s">
        <v>91</v>
      </c>
      <c r="B4" s="74"/>
      <c r="C4" s="74"/>
      <c r="D4" s="74"/>
      <c r="E4" s="74"/>
      <c r="F4" s="74"/>
      <c r="G4" s="74"/>
      <c r="H4" s="74"/>
      <c r="I4" s="74"/>
      <c r="J4" s="74"/>
    </row>
    <row r="5" ht="12.75">
      <c r="B5" s="4"/>
    </row>
    <row r="6" spans="1:10" ht="12.75">
      <c r="A6" s="79" t="s">
        <v>70</v>
      </c>
      <c r="B6" s="87" t="s">
        <v>92</v>
      </c>
      <c r="C6" s="78" t="s">
        <v>93</v>
      </c>
      <c r="D6" s="78"/>
      <c r="E6" s="78" t="s">
        <v>94</v>
      </c>
      <c r="F6" s="78"/>
      <c r="G6" s="78" t="s">
        <v>95</v>
      </c>
      <c r="H6" s="78"/>
      <c r="I6" s="78" t="s">
        <v>96</v>
      </c>
      <c r="J6" s="78"/>
    </row>
    <row r="7" spans="1:10" ht="12.75">
      <c r="A7" s="89"/>
      <c r="B7" s="88"/>
      <c r="C7" s="10" t="s">
        <v>27</v>
      </c>
      <c r="D7" s="10" t="s">
        <v>28</v>
      </c>
      <c r="E7" s="10" t="s">
        <v>27</v>
      </c>
      <c r="F7" s="10" t="s">
        <v>28</v>
      </c>
      <c r="G7" s="10" t="s">
        <v>27</v>
      </c>
      <c r="H7" s="10" t="s">
        <v>28</v>
      </c>
      <c r="I7" s="10" t="s">
        <v>27</v>
      </c>
      <c r="J7" s="10" t="s">
        <v>28</v>
      </c>
    </row>
    <row r="8" spans="1:10" ht="19.5" customHeight="1">
      <c r="A8" s="28" t="s">
        <v>14</v>
      </c>
      <c r="B8" s="29">
        <v>153080</v>
      </c>
      <c r="C8" s="29">
        <v>1638</v>
      </c>
      <c r="D8" s="30">
        <v>10.700287431408414</v>
      </c>
      <c r="E8" s="29">
        <v>892</v>
      </c>
      <c r="F8" s="30">
        <v>5.827018552390907</v>
      </c>
      <c r="G8" s="29">
        <v>830</v>
      </c>
      <c r="H8" s="30">
        <v>5.4</v>
      </c>
      <c r="I8" s="29">
        <v>1722</v>
      </c>
      <c r="J8" s="30">
        <v>11.2</v>
      </c>
    </row>
    <row r="9" spans="1:10" ht="12.75">
      <c r="A9" s="15"/>
      <c r="B9" s="15"/>
      <c r="C9" s="23"/>
      <c r="D9" s="16"/>
      <c r="E9" s="23"/>
      <c r="F9" s="13"/>
      <c r="G9" s="23"/>
      <c r="H9" s="16"/>
      <c r="I9" s="23"/>
      <c r="J9" s="13"/>
    </row>
    <row r="10" spans="1:10" ht="12.75">
      <c r="A10" s="22" t="s">
        <v>12</v>
      </c>
      <c r="B10" s="12">
        <v>118180</v>
      </c>
      <c r="C10" s="12">
        <v>930</v>
      </c>
      <c r="D10" s="13">
        <v>7.869351836182096</v>
      </c>
      <c r="E10" s="12">
        <v>489</v>
      </c>
      <c r="F10" s="13">
        <v>4.1377559654763925</v>
      </c>
      <c r="G10" s="12">
        <v>542</v>
      </c>
      <c r="H10" s="13">
        <v>4.6</v>
      </c>
      <c r="I10" s="12">
        <v>1031</v>
      </c>
      <c r="J10" s="13">
        <v>8.7</v>
      </c>
    </row>
    <row r="11" spans="1:10" ht="12.75">
      <c r="A11" s="22" t="s">
        <v>13</v>
      </c>
      <c r="B11" s="12">
        <v>31842</v>
      </c>
      <c r="C11" s="12">
        <v>689</v>
      </c>
      <c r="D11" s="13">
        <v>21.638088059795237</v>
      </c>
      <c r="E11" s="12">
        <v>392</v>
      </c>
      <c r="F11" s="13">
        <v>12.310784498461153</v>
      </c>
      <c r="G11" s="12">
        <v>260</v>
      </c>
      <c r="H11" s="13">
        <v>8.1</v>
      </c>
      <c r="I11" s="12">
        <v>652</v>
      </c>
      <c r="J11" s="13">
        <v>20.3</v>
      </c>
    </row>
    <row r="12" spans="1:10" ht="12.75">
      <c r="A12" s="22" t="s">
        <v>61</v>
      </c>
      <c r="B12" s="12">
        <v>805</v>
      </c>
      <c r="C12" s="12">
        <v>6</v>
      </c>
      <c r="D12" s="13">
        <v>7.453416149068323</v>
      </c>
      <c r="E12" s="12">
        <v>5</v>
      </c>
      <c r="F12" s="24" t="s">
        <v>98</v>
      </c>
      <c r="G12" s="12">
        <v>3</v>
      </c>
      <c r="H12" s="24" t="s">
        <v>98</v>
      </c>
      <c r="I12" s="12">
        <v>8</v>
      </c>
      <c r="J12" s="13">
        <v>9.9</v>
      </c>
    </row>
    <row r="13" spans="1:10" ht="12.75">
      <c r="A13" s="22" t="s">
        <v>71</v>
      </c>
      <c r="B13" s="12">
        <v>1754</v>
      </c>
      <c r="C13" s="12">
        <v>12</v>
      </c>
      <c r="D13" s="13">
        <v>6.8</v>
      </c>
      <c r="E13" s="12">
        <v>6</v>
      </c>
      <c r="F13" s="13">
        <v>3.4</v>
      </c>
      <c r="G13" s="12">
        <v>7</v>
      </c>
      <c r="H13" s="13">
        <v>4</v>
      </c>
      <c r="I13" s="12">
        <v>13</v>
      </c>
      <c r="J13" s="13">
        <v>7.4</v>
      </c>
    </row>
    <row r="14" spans="1:10" ht="12.75">
      <c r="A14" s="22" t="s">
        <v>72</v>
      </c>
      <c r="B14" s="12"/>
      <c r="C14" s="12"/>
      <c r="D14" s="16"/>
      <c r="E14" s="23"/>
      <c r="F14" s="13"/>
      <c r="G14" s="12"/>
      <c r="H14" s="16"/>
      <c r="I14" s="23"/>
      <c r="J14" s="13"/>
    </row>
    <row r="15" spans="1:10" ht="12.75">
      <c r="A15" s="22" t="s">
        <v>73</v>
      </c>
      <c r="B15" s="12">
        <v>64</v>
      </c>
      <c r="C15" s="24" t="s">
        <v>97</v>
      </c>
      <c r="D15" s="24" t="s">
        <v>97</v>
      </c>
      <c r="E15" s="24" t="s">
        <v>97</v>
      </c>
      <c r="F15" s="24" t="s">
        <v>97</v>
      </c>
      <c r="G15" s="24" t="s">
        <v>97</v>
      </c>
      <c r="H15" s="24" t="s">
        <v>97</v>
      </c>
      <c r="I15" s="24" t="s">
        <v>97</v>
      </c>
      <c r="J15" s="24" t="s">
        <v>97</v>
      </c>
    </row>
    <row r="16" spans="1:10" ht="12.75">
      <c r="A16" s="15"/>
      <c r="B16" s="12"/>
      <c r="C16" s="12"/>
      <c r="D16" s="16"/>
      <c r="E16" s="23"/>
      <c r="F16" s="16"/>
      <c r="G16" s="12"/>
      <c r="H16" s="16"/>
      <c r="I16" s="23"/>
      <c r="J16" s="16"/>
    </row>
    <row r="17" spans="1:10" ht="12.75">
      <c r="A17" s="22" t="s">
        <v>35</v>
      </c>
      <c r="B17" s="12">
        <v>435</v>
      </c>
      <c r="C17" s="12">
        <v>1</v>
      </c>
      <c r="D17" s="24" t="s">
        <v>98</v>
      </c>
      <c r="E17" s="24" t="s">
        <v>97</v>
      </c>
      <c r="F17" s="24" t="s">
        <v>97</v>
      </c>
      <c r="G17" s="12">
        <v>18</v>
      </c>
      <c r="H17" s="13">
        <v>39.7</v>
      </c>
      <c r="I17" s="12">
        <v>18</v>
      </c>
      <c r="J17" s="13">
        <v>39.7</v>
      </c>
    </row>
    <row r="18" spans="1:10" ht="12.75">
      <c r="A18" s="25"/>
      <c r="B18" s="17"/>
      <c r="C18" s="17"/>
      <c r="D18" s="26"/>
      <c r="E18" s="26"/>
      <c r="F18" s="26"/>
      <c r="G18" s="17"/>
      <c r="H18" s="27"/>
      <c r="I18" s="17"/>
      <c r="J18" s="27"/>
    </row>
    <row r="20" ht="12.75">
      <c r="A20" s="3" t="s">
        <v>99</v>
      </c>
    </row>
    <row r="22" ht="12.75">
      <c r="A22" s="1" t="s">
        <v>83</v>
      </c>
    </row>
  </sheetData>
  <mergeCells count="9">
    <mergeCell ref="A2:J2"/>
    <mergeCell ref="G6:H6"/>
    <mergeCell ref="I6:J6"/>
    <mergeCell ref="A4:J4"/>
    <mergeCell ref="A3:J3"/>
    <mergeCell ref="B6:B7"/>
    <mergeCell ref="A6:A7"/>
    <mergeCell ref="C6:D6"/>
    <mergeCell ref="E6:F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D23"/>
  <sheetViews>
    <sheetView workbookViewId="0" topLeftCell="A1">
      <selection activeCell="A1" sqref="A1"/>
    </sheetView>
  </sheetViews>
  <sheetFormatPr defaultColWidth="7.69921875" defaultRowHeight="19.5"/>
  <cols>
    <col min="1" max="1" width="17.296875" style="1" customWidth="1"/>
    <col min="2" max="16384" width="7.69921875" style="1" customWidth="1"/>
  </cols>
  <sheetData>
    <row r="2" spans="1:4" ht="12.75">
      <c r="A2" s="74" t="s">
        <v>58</v>
      </c>
      <c r="B2" s="74"/>
      <c r="C2" s="74"/>
      <c r="D2" s="74"/>
    </row>
    <row r="3" spans="1:4" ht="12.75">
      <c r="A3" s="73" t="s">
        <v>100</v>
      </c>
      <c r="B3" s="73"/>
      <c r="C3" s="73"/>
      <c r="D3" s="73"/>
    </row>
    <row r="4" spans="1:4" ht="12.75">
      <c r="A4" s="73" t="s">
        <v>101</v>
      </c>
      <c r="B4" s="73"/>
      <c r="C4" s="73"/>
      <c r="D4" s="73"/>
    </row>
    <row r="5" spans="1:4" ht="12.75">
      <c r="A5" s="74" t="s">
        <v>102</v>
      </c>
      <c r="B5" s="74"/>
      <c r="C5" s="74"/>
      <c r="D5" s="74"/>
    </row>
    <row r="7" spans="1:4" ht="25.5">
      <c r="A7" s="31" t="s">
        <v>59</v>
      </c>
      <c r="B7" s="32" t="s">
        <v>103</v>
      </c>
      <c r="C7" s="32" t="s">
        <v>92</v>
      </c>
      <c r="D7" s="32" t="s">
        <v>104</v>
      </c>
    </row>
    <row r="8" spans="1:4" ht="19.5" customHeight="1">
      <c r="A8" s="28" t="s">
        <v>14</v>
      </c>
      <c r="B8" s="29">
        <v>1638</v>
      </c>
      <c r="C8" s="29">
        <v>153080</v>
      </c>
      <c r="D8" s="30">
        <v>10.700287431408414</v>
      </c>
    </row>
    <row r="9" spans="1:4" ht="12.75">
      <c r="A9" s="15"/>
      <c r="B9" s="15"/>
      <c r="C9" s="12"/>
      <c r="D9" s="13"/>
    </row>
    <row r="10" spans="1:4" ht="12.75">
      <c r="A10" s="22" t="s">
        <v>60</v>
      </c>
      <c r="B10" s="33">
        <v>680</v>
      </c>
      <c r="C10" s="12">
        <v>30950</v>
      </c>
      <c r="D10" s="13">
        <v>21.97092084006462</v>
      </c>
    </row>
    <row r="11" spans="1:4" ht="12.75">
      <c r="A11" s="22" t="s">
        <v>61</v>
      </c>
      <c r="B11" s="33">
        <v>21</v>
      </c>
      <c r="C11" s="12">
        <v>2257</v>
      </c>
      <c r="D11" s="13">
        <v>9.30438635356668</v>
      </c>
    </row>
    <row r="12" spans="1:4" ht="12.75">
      <c r="A12" s="22" t="s">
        <v>62</v>
      </c>
      <c r="B12" s="33">
        <v>14</v>
      </c>
      <c r="C12" s="12">
        <v>2298</v>
      </c>
      <c r="D12" s="13">
        <v>6.0922541340295915</v>
      </c>
    </row>
    <row r="13" spans="1:4" ht="12.75">
      <c r="A13" s="22" t="s">
        <v>63</v>
      </c>
      <c r="B13" s="15"/>
      <c r="C13" s="12"/>
      <c r="D13" s="13"/>
    </row>
    <row r="14" spans="1:4" ht="12.75">
      <c r="A14" s="22" t="s">
        <v>64</v>
      </c>
      <c r="B14" s="33">
        <v>9</v>
      </c>
      <c r="C14" s="12">
        <v>1442</v>
      </c>
      <c r="D14" s="13">
        <v>6.2413314840499305</v>
      </c>
    </row>
    <row r="15" spans="1:4" ht="12.75">
      <c r="A15" s="22" t="s">
        <v>65</v>
      </c>
      <c r="B15" s="33">
        <v>630</v>
      </c>
      <c r="C15" s="12">
        <f>13573+7993+18486+6062+1942+6919+3643+6428+1080+2326+1008</f>
        <v>69460</v>
      </c>
      <c r="D15" s="13">
        <v>9.069968327094731</v>
      </c>
    </row>
    <row r="16" spans="1:4" ht="12.75">
      <c r="A16" s="22" t="s">
        <v>66</v>
      </c>
      <c r="B16" s="33">
        <v>35</v>
      </c>
      <c r="C16" s="12">
        <f>2546+381+62+232+1087</f>
        <v>4308</v>
      </c>
      <c r="D16" s="13">
        <v>8.124419684308263</v>
      </c>
    </row>
    <row r="17" spans="1:4" ht="12.75">
      <c r="A17" s="22" t="s">
        <v>67</v>
      </c>
      <c r="B17" s="33">
        <v>202</v>
      </c>
      <c r="C17" s="12">
        <v>34476</v>
      </c>
      <c r="D17" s="13">
        <v>5.859148393085045</v>
      </c>
    </row>
    <row r="18" spans="1:4" ht="12.75">
      <c r="A18" s="22" t="s">
        <v>35</v>
      </c>
      <c r="B18" s="33">
        <v>47</v>
      </c>
      <c r="C18" s="12">
        <v>7889</v>
      </c>
      <c r="D18" s="13">
        <v>5.957662568132844</v>
      </c>
    </row>
    <row r="19" spans="1:4" ht="12.75">
      <c r="A19" s="21"/>
      <c r="B19" s="21"/>
      <c r="C19" s="21"/>
      <c r="D19" s="21"/>
    </row>
    <row r="21" spans="1:4" ht="39" customHeight="1">
      <c r="A21" s="77" t="s">
        <v>105</v>
      </c>
      <c r="B21" s="77"/>
      <c r="C21" s="77"/>
      <c r="D21" s="77"/>
    </row>
    <row r="23" spans="1:4" ht="24.75" customHeight="1">
      <c r="A23" s="77" t="s">
        <v>83</v>
      </c>
      <c r="B23" s="77"/>
      <c r="C23" s="77"/>
      <c r="D23" s="77"/>
    </row>
  </sheetData>
  <mergeCells count="6">
    <mergeCell ref="A3:D3"/>
    <mergeCell ref="A2:D2"/>
    <mergeCell ref="A21:D21"/>
    <mergeCell ref="A23:D23"/>
    <mergeCell ref="A5:D5"/>
    <mergeCell ref="A4:D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H27"/>
  <sheetViews>
    <sheetView workbookViewId="0" topLeftCell="A1">
      <selection activeCell="A1" sqref="A1"/>
    </sheetView>
  </sheetViews>
  <sheetFormatPr defaultColWidth="7.69921875" defaultRowHeight="19.5"/>
  <cols>
    <col min="1" max="1" width="8.5" style="1" customWidth="1"/>
    <col min="2" max="2" width="31.69921875" style="1" customWidth="1"/>
    <col min="3" max="8" width="5.296875" style="1" customWidth="1"/>
    <col min="9" max="16384" width="7.69921875" style="1" customWidth="1"/>
  </cols>
  <sheetData>
    <row r="2" spans="1:8" ht="12.75">
      <c r="A2" s="74" t="s">
        <v>57</v>
      </c>
      <c r="B2" s="74"/>
      <c r="C2" s="74"/>
      <c r="D2" s="74"/>
      <c r="E2" s="74"/>
      <c r="F2" s="74"/>
      <c r="G2" s="74"/>
      <c r="H2" s="74"/>
    </row>
    <row r="3" spans="1:8" ht="12.75">
      <c r="A3" s="73" t="s">
        <v>106</v>
      </c>
      <c r="B3" s="73"/>
      <c r="C3" s="73"/>
      <c r="D3" s="73"/>
      <c r="E3" s="73"/>
      <c r="F3" s="73"/>
      <c r="G3" s="73"/>
      <c r="H3" s="73"/>
    </row>
    <row r="4" spans="1:8" ht="12.75">
      <c r="A4" s="74" t="s">
        <v>102</v>
      </c>
      <c r="B4" s="74"/>
      <c r="C4" s="74"/>
      <c r="D4" s="74"/>
      <c r="E4" s="74"/>
      <c r="F4" s="74"/>
      <c r="G4" s="74"/>
      <c r="H4" s="74"/>
    </row>
    <row r="6" spans="1:8" ht="12.75">
      <c r="A6" s="79" t="s">
        <v>107</v>
      </c>
      <c r="B6" s="79" t="s">
        <v>108</v>
      </c>
      <c r="C6" s="78" t="s">
        <v>26</v>
      </c>
      <c r="D6" s="78"/>
      <c r="E6" s="78"/>
      <c r="F6" s="78"/>
      <c r="G6" s="78"/>
      <c r="H6" s="78"/>
    </row>
    <row r="7" spans="1:8" ht="38.25">
      <c r="A7" s="89"/>
      <c r="B7" s="89"/>
      <c r="C7" s="34" t="s">
        <v>109</v>
      </c>
      <c r="D7" s="34" t="s">
        <v>87</v>
      </c>
      <c r="E7" s="34" t="s">
        <v>110</v>
      </c>
      <c r="F7" s="34" t="s">
        <v>111</v>
      </c>
      <c r="G7" s="34" t="s">
        <v>112</v>
      </c>
      <c r="H7" s="34" t="s">
        <v>113</v>
      </c>
    </row>
    <row r="8" spans="1:8" ht="12.75">
      <c r="A8" s="11"/>
      <c r="B8" s="11"/>
      <c r="C8" s="11"/>
      <c r="D8" s="11"/>
      <c r="E8" s="11"/>
      <c r="F8" s="11"/>
      <c r="G8" s="11"/>
      <c r="H8" s="11"/>
    </row>
    <row r="9" spans="1:8" ht="12.75">
      <c r="A9" s="22" t="s">
        <v>41</v>
      </c>
      <c r="B9" s="22" t="s">
        <v>42</v>
      </c>
      <c r="C9" s="12">
        <v>300</v>
      </c>
      <c r="D9" s="12">
        <v>116</v>
      </c>
      <c r="E9" s="12">
        <v>64</v>
      </c>
      <c r="F9" s="12">
        <v>42</v>
      </c>
      <c r="G9" s="12">
        <v>62</v>
      </c>
      <c r="H9" s="12">
        <v>16</v>
      </c>
    </row>
    <row r="10" spans="1:8" ht="12.75">
      <c r="A10" s="15"/>
      <c r="B10" s="15"/>
      <c r="C10" s="12"/>
      <c r="D10" s="12"/>
      <c r="E10" s="12"/>
      <c r="F10" s="12"/>
      <c r="G10" s="12"/>
      <c r="H10" s="12"/>
    </row>
    <row r="11" spans="1:8" ht="12.75">
      <c r="A11" s="22" t="s">
        <v>43</v>
      </c>
      <c r="B11" s="22" t="s">
        <v>44</v>
      </c>
      <c r="C11" s="12">
        <v>257</v>
      </c>
      <c r="D11" s="12">
        <v>3</v>
      </c>
      <c r="E11" s="12">
        <v>2</v>
      </c>
      <c r="F11" s="12">
        <v>14</v>
      </c>
      <c r="G11" s="12">
        <v>218</v>
      </c>
      <c r="H11" s="12">
        <v>20</v>
      </c>
    </row>
    <row r="12" spans="1:8" ht="12.75">
      <c r="A12" s="15"/>
      <c r="B12" s="15"/>
      <c r="C12" s="12"/>
      <c r="D12" s="12"/>
      <c r="E12" s="12"/>
      <c r="F12" s="12"/>
      <c r="G12" s="12"/>
      <c r="H12" s="12"/>
    </row>
    <row r="13" spans="1:8" ht="25.5">
      <c r="A13" s="37" t="s">
        <v>45</v>
      </c>
      <c r="B13" s="36" t="s">
        <v>114</v>
      </c>
      <c r="C13" s="38">
        <v>251</v>
      </c>
      <c r="D13" s="38">
        <v>237</v>
      </c>
      <c r="E13" s="38">
        <v>10</v>
      </c>
      <c r="F13" s="38">
        <v>3</v>
      </c>
      <c r="G13" s="38">
        <v>1</v>
      </c>
      <c r="H13" s="39" t="s">
        <v>97</v>
      </c>
    </row>
    <row r="14" spans="1:8" ht="12.75">
      <c r="A14" s="15"/>
      <c r="B14" s="15"/>
      <c r="C14" s="12"/>
      <c r="D14" s="12"/>
      <c r="E14" s="12"/>
      <c r="F14" s="12"/>
      <c r="G14" s="12"/>
      <c r="H14" s="12"/>
    </row>
    <row r="15" spans="1:8" ht="12.75">
      <c r="A15" s="22" t="s">
        <v>46</v>
      </c>
      <c r="B15" s="22" t="s">
        <v>47</v>
      </c>
      <c r="C15" s="12">
        <v>164</v>
      </c>
      <c r="D15" s="12">
        <v>70</v>
      </c>
      <c r="E15" s="12">
        <v>56</v>
      </c>
      <c r="F15" s="12">
        <v>29</v>
      </c>
      <c r="G15" s="12">
        <v>6</v>
      </c>
      <c r="H15" s="12">
        <v>3</v>
      </c>
    </row>
    <row r="16" spans="1:8" ht="12.75">
      <c r="A16" s="15"/>
      <c r="B16" s="15"/>
      <c r="C16" s="12"/>
      <c r="D16" s="12"/>
      <c r="E16" s="12"/>
      <c r="F16" s="12"/>
      <c r="G16" s="12"/>
      <c r="H16" s="12"/>
    </row>
    <row r="17" spans="1:8" ht="12.75">
      <c r="A17" s="22" t="s">
        <v>48</v>
      </c>
      <c r="B17" s="22" t="s">
        <v>49</v>
      </c>
      <c r="C17" s="12">
        <v>120</v>
      </c>
      <c r="D17" s="12">
        <v>49</v>
      </c>
      <c r="E17" s="12">
        <v>26</v>
      </c>
      <c r="F17" s="12">
        <v>19</v>
      </c>
      <c r="G17" s="12">
        <v>12</v>
      </c>
      <c r="H17" s="12">
        <v>14</v>
      </c>
    </row>
    <row r="18" spans="1:8" ht="12.75">
      <c r="A18" s="15"/>
      <c r="B18" s="15"/>
      <c r="C18" s="12"/>
      <c r="D18" s="12"/>
      <c r="E18" s="12"/>
      <c r="F18" s="12"/>
      <c r="G18" s="12"/>
      <c r="H18" s="12"/>
    </row>
    <row r="19" spans="1:8" ht="12.75">
      <c r="A19" s="22" t="s">
        <v>50</v>
      </c>
      <c r="B19" s="22" t="s">
        <v>51</v>
      </c>
      <c r="C19" s="12">
        <v>38</v>
      </c>
      <c r="D19" s="12">
        <v>2</v>
      </c>
      <c r="E19" s="35" t="s">
        <v>97</v>
      </c>
      <c r="F19" s="12">
        <v>2</v>
      </c>
      <c r="G19" s="12">
        <v>19</v>
      </c>
      <c r="H19" s="12">
        <v>15</v>
      </c>
    </row>
    <row r="20" spans="1:8" ht="12.75">
      <c r="A20" s="15"/>
      <c r="B20" s="15"/>
      <c r="C20" s="12"/>
      <c r="D20" s="12"/>
      <c r="E20" s="12"/>
      <c r="F20" s="12"/>
      <c r="G20" s="12"/>
      <c r="H20" s="12"/>
    </row>
    <row r="21" spans="1:8" ht="12.75">
      <c r="A21" s="22" t="s">
        <v>52</v>
      </c>
      <c r="B21" s="22" t="s">
        <v>53</v>
      </c>
      <c r="C21" s="12">
        <v>17</v>
      </c>
      <c r="D21" s="12">
        <v>2</v>
      </c>
      <c r="E21" s="35" t="s">
        <v>97</v>
      </c>
      <c r="F21" s="12">
        <v>1</v>
      </c>
      <c r="G21" s="12">
        <v>9</v>
      </c>
      <c r="H21" s="12">
        <v>5</v>
      </c>
    </row>
    <row r="22" spans="1:8" ht="12.75">
      <c r="A22" s="15"/>
      <c r="B22" s="15"/>
      <c r="C22" s="12"/>
      <c r="D22" s="12"/>
      <c r="E22" s="12"/>
      <c r="F22" s="12"/>
      <c r="G22" s="12"/>
      <c r="H22" s="12"/>
    </row>
    <row r="23" spans="1:8" ht="12.75">
      <c r="A23" s="22" t="s">
        <v>54</v>
      </c>
      <c r="B23" s="22" t="s">
        <v>55</v>
      </c>
      <c r="C23" s="12">
        <v>491</v>
      </c>
      <c r="D23" s="12">
        <v>194</v>
      </c>
      <c r="E23" s="12">
        <v>61</v>
      </c>
      <c r="F23" s="12">
        <v>71</v>
      </c>
      <c r="G23" s="12">
        <v>134</v>
      </c>
      <c r="H23" s="12">
        <v>31</v>
      </c>
    </row>
    <row r="24" spans="1:8" ht="12.75">
      <c r="A24" s="15"/>
      <c r="B24" s="15"/>
      <c r="C24" s="23"/>
      <c r="D24" s="23"/>
      <c r="E24" s="23"/>
      <c r="F24" s="23"/>
      <c r="G24" s="23"/>
      <c r="H24" s="23"/>
    </row>
    <row r="25" spans="1:8" ht="19.5" customHeight="1">
      <c r="A25" s="21"/>
      <c r="B25" s="28" t="s">
        <v>14</v>
      </c>
      <c r="C25" s="29">
        <v>1638</v>
      </c>
      <c r="D25" s="29">
        <v>673</v>
      </c>
      <c r="E25" s="29">
        <v>219</v>
      </c>
      <c r="F25" s="29">
        <v>181</v>
      </c>
      <c r="G25" s="29">
        <v>461</v>
      </c>
      <c r="H25" s="29">
        <v>104</v>
      </c>
    </row>
    <row r="27" spans="1:8" ht="19.5">
      <c r="A27" s="81" t="s">
        <v>83</v>
      </c>
      <c r="B27" s="76"/>
      <c r="C27" s="76"/>
      <c r="D27" s="76"/>
      <c r="E27" s="76"/>
      <c r="F27" s="76"/>
      <c r="G27" s="76"/>
      <c r="H27" s="76"/>
    </row>
  </sheetData>
  <mergeCells count="7">
    <mergeCell ref="A3:H3"/>
    <mergeCell ref="A2:H2"/>
    <mergeCell ref="A27:H27"/>
    <mergeCell ref="A6:A7"/>
    <mergeCell ref="B6:B7"/>
    <mergeCell ref="C6:H6"/>
    <mergeCell ref="A4:H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J24"/>
  <sheetViews>
    <sheetView workbookViewId="0" topLeftCell="A1">
      <selection activeCell="A1" sqref="A1"/>
    </sheetView>
  </sheetViews>
  <sheetFormatPr defaultColWidth="7.69921875" defaultRowHeight="19.5"/>
  <cols>
    <col min="1" max="1" width="8.5" style="1" customWidth="1"/>
    <col min="2" max="2" width="32.5" style="1" customWidth="1"/>
    <col min="3" max="16384" width="7.69921875" style="1" customWidth="1"/>
  </cols>
  <sheetData>
    <row r="2" spans="1:10" ht="12.75">
      <c r="A2" s="74" t="s">
        <v>56</v>
      </c>
      <c r="B2" s="74"/>
      <c r="C2" s="74"/>
      <c r="D2" s="74"/>
      <c r="E2" s="74"/>
      <c r="F2" s="74"/>
      <c r="G2" s="74"/>
      <c r="H2" s="74"/>
      <c r="I2" s="74"/>
      <c r="J2" s="74"/>
    </row>
    <row r="3" spans="1:10" ht="12.75">
      <c r="A3" s="73" t="s">
        <v>164</v>
      </c>
      <c r="B3" s="73"/>
      <c r="C3" s="73"/>
      <c r="D3" s="73"/>
      <c r="E3" s="73"/>
      <c r="F3" s="73"/>
      <c r="G3" s="73"/>
      <c r="H3" s="73"/>
      <c r="I3" s="73"/>
      <c r="J3" s="73"/>
    </row>
    <row r="4" spans="1:10" ht="12.75">
      <c r="A4" s="74" t="s">
        <v>102</v>
      </c>
      <c r="B4" s="74"/>
      <c r="C4" s="74"/>
      <c r="D4" s="74"/>
      <c r="E4" s="74"/>
      <c r="F4" s="74"/>
      <c r="G4" s="74"/>
      <c r="H4" s="74"/>
      <c r="I4" s="74"/>
      <c r="J4" s="74"/>
    </row>
    <row r="6" spans="1:10" ht="12.75">
      <c r="A6" s="79" t="s">
        <v>107</v>
      </c>
      <c r="B6" s="79" t="s">
        <v>108</v>
      </c>
      <c r="C6" s="78" t="s">
        <v>115</v>
      </c>
      <c r="D6" s="78"/>
      <c r="E6" s="78"/>
      <c r="F6" s="78"/>
      <c r="G6" s="78"/>
      <c r="H6" s="78"/>
      <c r="I6" s="78"/>
      <c r="J6" s="78"/>
    </row>
    <row r="7" spans="1:10" ht="12.75">
      <c r="A7" s="83"/>
      <c r="B7" s="83"/>
      <c r="C7" s="78" t="s">
        <v>14</v>
      </c>
      <c r="D7" s="78"/>
      <c r="E7" s="78" t="s">
        <v>12</v>
      </c>
      <c r="F7" s="78"/>
      <c r="G7" s="78" t="s">
        <v>13</v>
      </c>
      <c r="H7" s="78"/>
      <c r="I7" s="78" t="s">
        <v>116</v>
      </c>
      <c r="J7" s="78"/>
    </row>
    <row r="8" spans="1:10" ht="12.75">
      <c r="A8" s="80"/>
      <c r="B8" s="80"/>
      <c r="C8" s="9" t="s">
        <v>27</v>
      </c>
      <c r="D8" s="9" t="s">
        <v>28</v>
      </c>
      <c r="E8" s="9" t="s">
        <v>27</v>
      </c>
      <c r="F8" s="9" t="s">
        <v>28</v>
      </c>
      <c r="G8" s="9" t="s">
        <v>27</v>
      </c>
      <c r="H8" s="9" t="s">
        <v>28</v>
      </c>
      <c r="I8" s="9" t="s">
        <v>27</v>
      </c>
      <c r="J8" s="9" t="s">
        <v>28</v>
      </c>
    </row>
    <row r="9" spans="1:10" ht="12.75">
      <c r="A9" s="11"/>
      <c r="B9" s="11"/>
      <c r="C9" s="11"/>
      <c r="D9" s="11"/>
      <c r="E9" s="11"/>
      <c r="F9" s="11"/>
      <c r="G9" s="11"/>
      <c r="H9" s="11"/>
      <c r="I9" s="11"/>
      <c r="J9" s="11"/>
    </row>
    <row r="10" spans="1:10" ht="12.75">
      <c r="A10" s="22" t="s">
        <v>41</v>
      </c>
      <c r="B10" s="22" t="s">
        <v>42</v>
      </c>
      <c r="C10" s="12">
        <v>300</v>
      </c>
      <c r="D10" s="40">
        <v>195.97596028220536</v>
      </c>
      <c r="E10" s="12">
        <v>219</v>
      </c>
      <c r="F10" s="40">
        <v>185.31054323912676</v>
      </c>
      <c r="G10" s="12">
        <v>79</v>
      </c>
      <c r="H10" s="40">
        <v>248.0999937189875</v>
      </c>
      <c r="I10" s="12">
        <v>2</v>
      </c>
      <c r="J10" s="41" t="s">
        <v>98</v>
      </c>
    </row>
    <row r="11" spans="1:10" ht="12.75">
      <c r="A11" s="22" t="s">
        <v>43</v>
      </c>
      <c r="B11" s="22" t="s">
        <v>44</v>
      </c>
      <c r="C11" s="12">
        <v>257</v>
      </c>
      <c r="D11" s="40">
        <v>167.88607264175596</v>
      </c>
      <c r="E11" s="12">
        <v>163</v>
      </c>
      <c r="F11" s="40">
        <v>137.92519884921305</v>
      </c>
      <c r="G11" s="12">
        <v>90</v>
      </c>
      <c r="H11" s="40">
        <v>282.6455624646693</v>
      </c>
      <c r="I11" s="12">
        <v>4</v>
      </c>
      <c r="J11" s="41" t="s">
        <v>98</v>
      </c>
    </row>
    <row r="12" spans="1:10" ht="25.5">
      <c r="A12" s="37" t="s">
        <v>45</v>
      </c>
      <c r="B12" s="36" t="s">
        <v>114</v>
      </c>
      <c r="C12" s="38">
        <v>251</v>
      </c>
      <c r="D12" s="42">
        <v>163.96655343611184</v>
      </c>
      <c r="E12" s="38">
        <v>87</v>
      </c>
      <c r="F12" s="42">
        <v>73.61651717718735</v>
      </c>
      <c r="G12" s="38">
        <v>159</v>
      </c>
      <c r="H12" s="42">
        <v>499.3404936875824</v>
      </c>
      <c r="I12" s="38">
        <v>5</v>
      </c>
      <c r="J12" s="43" t="s">
        <v>98</v>
      </c>
    </row>
    <row r="13" spans="1:10" ht="12.75">
      <c r="A13" s="22" t="s">
        <v>46</v>
      </c>
      <c r="B13" s="22" t="s">
        <v>47</v>
      </c>
      <c r="C13" s="12">
        <v>164</v>
      </c>
      <c r="D13" s="40">
        <v>107.13352495427227</v>
      </c>
      <c r="E13" s="12">
        <v>98</v>
      </c>
      <c r="F13" s="40">
        <v>82.92435268234895</v>
      </c>
      <c r="G13" s="12">
        <v>66</v>
      </c>
      <c r="H13" s="40">
        <v>207.27341247409083</v>
      </c>
      <c r="I13" s="35" t="s">
        <v>97</v>
      </c>
      <c r="J13" s="35" t="s">
        <v>97</v>
      </c>
    </row>
    <row r="14" spans="1:10" ht="12.75">
      <c r="A14" s="22" t="s">
        <v>48</v>
      </c>
      <c r="B14" s="22" t="s">
        <v>49</v>
      </c>
      <c r="C14" s="12">
        <v>120</v>
      </c>
      <c r="D14" s="40">
        <v>78.39038411288215</v>
      </c>
      <c r="E14" s="12">
        <v>62</v>
      </c>
      <c r="F14" s="40">
        <v>52.46234557454731</v>
      </c>
      <c r="G14" s="12">
        <v>57</v>
      </c>
      <c r="H14" s="40">
        <v>179.0088562276239</v>
      </c>
      <c r="I14" s="12">
        <v>1</v>
      </c>
      <c r="J14" s="41" t="s">
        <v>98</v>
      </c>
    </row>
    <row r="15" spans="1:10" ht="12.75">
      <c r="A15" s="22" t="s">
        <v>50</v>
      </c>
      <c r="B15" s="22" t="s">
        <v>51</v>
      </c>
      <c r="C15" s="12">
        <v>38</v>
      </c>
      <c r="D15" s="40">
        <v>24.823621635746015</v>
      </c>
      <c r="E15" s="12">
        <v>22</v>
      </c>
      <c r="F15" s="40">
        <v>18.615671010323236</v>
      </c>
      <c r="G15" s="12">
        <v>16</v>
      </c>
      <c r="H15" s="40">
        <v>50.24809999371898</v>
      </c>
      <c r="I15" s="35" t="s">
        <v>97</v>
      </c>
      <c r="J15" s="35" t="s">
        <v>97</v>
      </c>
    </row>
    <row r="16" spans="1:10" ht="12.75">
      <c r="A16" s="22" t="s">
        <v>52</v>
      </c>
      <c r="B16" s="22" t="s">
        <v>53</v>
      </c>
      <c r="C16" s="12">
        <v>17</v>
      </c>
      <c r="D16" s="40">
        <v>11.105304415991638</v>
      </c>
      <c r="E16" s="12">
        <v>5</v>
      </c>
      <c r="F16" s="41" t="s">
        <v>98</v>
      </c>
      <c r="G16" s="12">
        <v>12</v>
      </c>
      <c r="H16" s="40">
        <v>37.68607499528924</v>
      </c>
      <c r="I16" s="35" t="s">
        <v>97</v>
      </c>
      <c r="J16" s="35" t="s">
        <v>97</v>
      </c>
    </row>
    <row r="17" spans="1:10" ht="12.75">
      <c r="A17" s="15"/>
      <c r="B17" s="15"/>
      <c r="C17" s="23"/>
      <c r="D17" s="44"/>
      <c r="E17" s="23"/>
      <c r="F17" s="44"/>
      <c r="G17" s="23"/>
      <c r="H17" s="44"/>
      <c r="I17" s="23"/>
      <c r="J17" s="15"/>
    </row>
    <row r="18" spans="1:10" ht="12.75">
      <c r="A18" s="22" t="s">
        <v>54</v>
      </c>
      <c r="B18" s="22" t="s">
        <v>55</v>
      </c>
      <c r="C18" s="12">
        <v>491</v>
      </c>
      <c r="D18" s="40">
        <v>320.74732166187613</v>
      </c>
      <c r="E18" s="12">
        <v>274</v>
      </c>
      <c r="F18" s="40">
        <v>231.84972076493483</v>
      </c>
      <c r="G18" s="12">
        <v>210</v>
      </c>
      <c r="H18" s="40">
        <v>659.5063124175617</v>
      </c>
      <c r="I18" s="12">
        <v>6</v>
      </c>
      <c r="J18" s="40">
        <v>196.20667102681492</v>
      </c>
    </row>
    <row r="19" spans="1:10" ht="12.75">
      <c r="A19" s="15"/>
      <c r="B19" s="15"/>
      <c r="C19" s="23"/>
      <c r="D19" s="44"/>
      <c r="E19" s="23"/>
      <c r="F19" s="44"/>
      <c r="G19" s="23"/>
      <c r="H19" s="44"/>
      <c r="I19" s="23"/>
      <c r="J19" s="44"/>
    </row>
    <row r="20" spans="1:10" ht="19.5" customHeight="1">
      <c r="A20" s="21"/>
      <c r="B20" s="28" t="s">
        <v>14</v>
      </c>
      <c r="C20" s="29">
        <v>1638</v>
      </c>
      <c r="D20" s="46">
        <v>1070.0287431408412</v>
      </c>
      <c r="E20" s="29">
        <v>930</v>
      </c>
      <c r="F20" s="46">
        <v>786.9351836182096</v>
      </c>
      <c r="G20" s="29">
        <v>689</v>
      </c>
      <c r="H20" s="46">
        <v>2163.8088059795236</v>
      </c>
      <c r="I20" s="29">
        <v>18</v>
      </c>
      <c r="J20" s="46">
        <v>588.6200130804448</v>
      </c>
    </row>
    <row r="22" spans="1:10" ht="24.75" customHeight="1">
      <c r="A22" s="77" t="s">
        <v>117</v>
      </c>
      <c r="B22" s="77"/>
      <c r="C22" s="77"/>
      <c r="D22" s="77"/>
      <c r="E22" s="77"/>
      <c r="F22" s="77"/>
      <c r="G22" s="77"/>
      <c r="H22" s="77"/>
      <c r="I22" s="77"/>
      <c r="J22" s="77"/>
    </row>
    <row r="24" spans="1:10" ht="12.75">
      <c r="A24" s="81" t="s">
        <v>83</v>
      </c>
      <c r="B24" s="81"/>
      <c r="C24" s="81"/>
      <c r="D24" s="81"/>
      <c r="E24" s="81"/>
      <c r="F24" s="81"/>
      <c r="G24" s="81"/>
      <c r="H24" s="81"/>
      <c r="I24" s="81"/>
      <c r="J24" s="81"/>
    </row>
  </sheetData>
  <mergeCells count="12">
    <mergeCell ref="G7:H7"/>
    <mergeCell ref="I7:J7"/>
    <mergeCell ref="A24:J24"/>
    <mergeCell ref="A4:J4"/>
    <mergeCell ref="A3:J3"/>
    <mergeCell ref="A2:J2"/>
    <mergeCell ref="A22:J22"/>
    <mergeCell ref="A6:A8"/>
    <mergeCell ref="B6:B8"/>
    <mergeCell ref="C6:J6"/>
    <mergeCell ref="C7:D7"/>
    <mergeCell ref="E7:F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H24"/>
  <sheetViews>
    <sheetView workbookViewId="0" topLeftCell="A1">
      <selection activeCell="A1" sqref="A1"/>
    </sheetView>
  </sheetViews>
  <sheetFormatPr defaultColWidth="7.69921875" defaultRowHeight="19.5"/>
  <cols>
    <col min="1" max="1" width="8.5" style="1" customWidth="1"/>
    <col min="2" max="2" width="32.5" style="1" customWidth="1"/>
    <col min="3" max="16384" width="7.69921875" style="1" customWidth="1"/>
  </cols>
  <sheetData>
    <row r="2" spans="1:8" ht="12.75">
      <c r="A2" s="74" t="s">
        <v>40</v>
      </c>
      <c r="B2" s="74"/>
      <c r="C2" s="74"/>
      <c r="D2" s="74"/>
      <c r="E2" s="74"/>
      <c r="F2" s="74"/>
      <c r="G2" s="74"/>
      <c r="H2" s="74"/>
    </row>
    <row r="3" spans="1:8" ht="12.75">
      <c r="A3" s="73" t="s">
        <v>118</v>
      </c>
      <c r="B3" s="73"/>
      <c r="C3" s="73"/>
      <c r="D3" s="73"/>
      <c r="E3" s="73"/>
      <c r="F3" s="73"/>
      <c r="G3" s="73"/>
      <c r="H3" s="73"/>
    </row>
    <row r="4" spans="1:8" ht="12.75">
      <c r="A4" s="74" t="s">
        <v>102</v>
      </c>
      <c r="B4" s="74"/>
      <c r="C4" s="74"/>
      <c r="D4" s="74"/>
      <c r="E4" s="74"/>
      <c r="F4" s="74"/>
      <c r="G4" s="74"/>
      <c r="H4" s="74"/>
    </row>
    <row r="6" spans="1:8" ht="12.75">
      <c r="A6" s="79" t="s">
        <v>107</v>
      </c>
      <c r="B6" s="79" t="s">
        <v>108</v>
      </c>
      <c r="C6" s="78" t="s">
        <v>119</v>
      </c>
      <c r="D6" s="78"/>
      <c r="E6" s="78"/>
      <c r="F6" s="78"/>
      <c r="G6" s="78"/>
      <c r="H6" s="78"/>
    </row>
    <row r="7" spans="1:8" ht="12.75">
      <c r="A7" s="83"/>
      <c r="B7" s="83"/>
      <c r="C7" s="91" t="s">
        <v>14</v>
      </c>
      <c r="D7" s="91"/>
      <c r="E7" s="91" t="s">
        <v>120</v>
      </c>
      <c r="F7" s="91"/>
      <c r="G7" s="91" t="s">
        <v>121</v>
      </c>
      <c r="H7" s="91"/>
    </row>
    <row r="8" spans="1:8" ht="12.75">
      <c r="A8" s="80"/>
      <c r="B8" s="80"/>
      <c r="C8" s="9" t="s">
        <v>27</v>
      </c>
      <c r="D8" s="9" t="s">
        <v>28</v>
      </c>
      <c r="E8" s="9" t="s">
        <v>27</v>
      </c>
      <c r="F8" s="9" t="s">
        <v>28</v>
      </c>
      <c r="G8" s="9" t="s">
        <v>27</v>
      </c>
      <c r="H8" s="9" t="s">
        <v>28</v>
      </c>
    </row>
    <row r="9" spans="1:8" ht="12.75">
      <c r="A9" s="11"/>
      <c r="B9" s="11"/>
      <c r="C9" s="11"/>
      <c r="D9" s="11"/>
      <c r="E9" s="11"/>
      <c r="F9" s="11"/>
      <c r="G9" s="11"/>
      <c r="H9" s="11"/>
    </row>
    <row r="10" spans="1:8" ht="12.75">
      <c r="A10" s="22" t="s">
        <v>41</v>
      </c>
      <c r="B10" s="22" t="s">
        <v>42</v>
      </c>
      <c r="C10" s="12">
        <v>300</v>
      </c>
      <c r="D10" s="40">
        <v>195.97596028220536</v>
      </c>
      <c r="E10" s="12">
        <v>165</v>
      </c>
      <c r="F10" s="40">
        <v>210.8</v>
      </c>
      <c r="G10" s="12">
        <v>133</v>
      </c>
      <c r="H10" s="40">
        <v>177.8</v>
      </c>
    </row>
    <row r="11" spans="1:8" ht="12.75">
      <c r="A11" s="22" t="s">
        <v>43</v>
      </c>
      <c r="B11" s="22" t="s">
        <v>44</v>
      </c>
      <c r="C11" s="12">
        <v>257</v>
      </c>
      <c r="D11" s="40">
        <v>167.88607264175596</v>
      </c>
      <c r="E11" s="12">
        <v>157</v>
      </c>
      <c r="F11" s="40">
        <v>200.6</v>
      </c>
      <c r="G11" s="12">
        <v>100</v>
      </c>
      <c r="H11" s="40">
        <v>133.7</v>
      </c>
    </row>
    <row r="12" spans="1:8" ht="25.5">
      <c r="A12" s="37" t="s">
        <v>45</v>
      </c>
      <c r="B12" s="36" t="s">
        <v>114</v>
      </c>
      <c r="C12" s="38">
        <v>251</v>
      </c>
      <c r="D12" s="42">
        <v>163.96655343611184</v>
      </c>
      <c r="E12" s="38">
        <v>134</v>
      </c>
      <c r="F12" s="42">
        <v>171.2</v>
      </c>
      <c r="G12" s="38">
        <v>116</v>
      </c>
      <c r="H12" s="42">
        <v>155.1</v>
      </c>
    </row>
    <row r="13" spans="1:8" ht="12.75">
      <c r="A13" s="22" t="s">
        <v>46</v>
      </c>
      <c r="B13" s="22" t="s">
        <v>47</v>
      </c>
      <c r="C13" s="12">
        <v>164</v>
      </c>
      <c r="D13" s="40">
        <v>107.13352495427227</v>
      </c>
      <c r="E13" s="12">
        <v>111</v>
      </c>
      <c r="F13" s="40">
        <v>141.8</v>
      </c>
      <c r="G13" s="12">
        <v>53</v>
      </c>
      <c r="H13" s="40">
        <v>70.8</v>
      </c>
    </row>
    <row r="14" spans="1:8" ht="12.75">
      <c r="A14" s="22" t="s">
        <v>48</v>
      </c>
      <c r="B14" s="22" t="s">
        <v>49</v>
      </c>
      <c r="C14" s="12">
        <v>120</v>
      </c>
      <c r="D14" s="40">
        <v>78.39038411288215</v>
      </c>
      <c r="E14" s="12">
        <v>68</v>
      </c>
      <c r="F14" s="40">
        <v>86.9</v>
      </c>
      <c r="G14" s="12">
        <v>52</v>
      </c>
      <c r="H14" s="40">
        <v>69.5</v>
      </c>
    </row>
    <row r="15" spans="1:8" ht="12.75">
      <c r="A15" s="22" t="s">
        <v>50</v>
      </c>
      <c r="B15" s="22" t="s">
        <v>51</v>
      </c>
      <c r="C15" s="12">
        <v>38</v>
      </c>
      <c r="D15" s="40">
        <v>24.823621635746015</v>
      </c>
      <c r="E15" s="12">
        <v>19</v>
      </c>
      <c r="F15" s="40">
        <v>24.3</v>
      </c>
      <c r="G15" s="12">
        <v>19</v>
      </c>
      <c r="H15" s="40">
        <v>25.4</v>
      </c>
    </row>
    <row r="16" spans="1:8" ht="12.75">
      <c r="A16" s="22" t="s">
        <v>52</v>
      </c>
      <c r="B16" s="22" t="s">
        <v>53</v>
      </c>
      <c r="C16" s="12">
        <v>17</v>
      </c>
      <c r="D16" s="40">
        <v>11.105304415991638</v>
      </c>
      <c r="E16" s="12">
        <v>11</v>
      </c>
      <c r="F16" s="40">
        <v>14.1</v>
      </c>
      <c r="G16" s="12">
        <v>6</v>
      </c>
      <c r="H16" s="40">
        <v>8</v>
      </c>
    </row>
    <row r="17" spans="1:8" ht="12.75">
      <c r="A17" s="15"/>
      <c r="B17" s="15"/>
      <c r="C17" s="23"/>
      <c r="D17" s="44"/>
      <c r="E17" s="23"/>
      <c r="F17" s="44"/>
      <c r="G17" s="23"/>
      <c r="H17" s="44"/>
    </row>
    <row r="18" spans="1:8" ht="12.75">
      <c r="A18" s="22" t="s">
        <v>54</v>
      </c>
      <c r="B18" s="22" t="s">
        <v>55</v>
      </c>
      <c r="C18" s="12">
        <v>491</v>
      </c>
      <c r="D18" s="40">
        <v>320.74732166187613</v>
      </c>
      <c r="E18" s="12">
        <v>270</v>
      </c>
      <c r="F18" s="40">
        <v>345</v>
      </c>
      <c r="G18" s="12">
        <v>218</v>
      </c>
      <c r="H18" s="40">
        <v>291.4</v>
      </c>
    </row>
    <row r="19" spans="1:8" ht="12.75">
      <c r="A19" s="15"/>
      <c r="B19" s="15"/>
      <c r="C19" s="23"/>
      <c r="D19" s="44"/>
      <c r="E19" s="23"/>
      <c r="F19" s="44"/>
      <c r="G19" s="23"/>
      <c r="H19" s="44"/>
    </row>
    <row r="20" spans="1:8" ht="19.5" customHeight="1">
      <c r="A20" s="21"/>
      <c r="B20" s="28" t="s">
        <v>14</v>
      </c>
      <c r="C20" s="29">
        <v>1638</v>
      </c>
      <c r="D20" s="46">
        <v>1070.0287431408412</v>
      </c>
      <c r="E20" s="29">
        <v>935</v>
      </c>
      <c r="F20" s="46">
        <v>1194.7</v>
      </c>
      <c r="G20" s="29">
        <v>697</v>
      </c>
      <c r="H20" s="46">
        <v>931.7</v>
      </c>
    </row>
    <row r="22" spans="1:8" ht="12.75">
      <c r="A22" s="90" t="s">
        <v>122</v>
      </c>
      <c r="B22" s="90"/>
      <c r="C22" s="90"/>
      <c r="D22" s="90"/>
      <c r="E22" s="90"/>
      <c r="F22" s="90"/>
      <c r="G22" s="90"/>
      <c r="H22" s="90"/>
    </row>
    <row r="24" spans="1:8" ht="12.75">
      <c r="A24" s="90" t="s">
        <v>83</v>
      </c>
      <c r="B24" s="90"/>
      <c r="C24" s="90"/>
      <c r="D24" s="90"/>
      <c r="E24" s="90"/>
      <c r="F24" s="90"/>
      <c r="G24" s="90"/>
      <c r="H24" s="90"/>
    </row>
  </sheetData>
  <mergeCells count="11">
    <mergeCell ref="G7:H7"/>
    <mergeCell ref="A24:H24"/>
    <mergeCell ref="A4:H4"/>
    <mergeCell ref="A3:H3"/>
    <mergeCell ref="A2:H2"/>
    <mergeCell ref="A22:H22"/>
    <mergeCell ref="A6:A8"/>
    <mergeCell ref="B6:B8"/>
    <mergeCell ref="C6:H6"/>
    <mergeCell ref="C7:D7"/>
    <mergeCell ref="E7:F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2:M21"/>
  <sheetViews>
    <sheetView workbookViewId="0" topLeftCell="A1">
      <selection activeCell="A1" sqref="A1"/>
    </sheetView>
  </sheetViews>
  <sheetFormatPr defaultColWidth="7.69921875" defaultRowHeight="19.5"/>
  <cols>
    <col min="1" max="1" width="10.69921875" style="1" customWidth="1"/>
    <col min="2" max="13" width="6.69921875" style="1" customWidth="1"/>
    <col min="14" max="16384" width="7.69921875" style="1" customWidth="1"/>
  </cols>
  <sheetData>
    <row r="2" spans="1:13" ht="12.75">
      <c r="A2" s="74" t="s">
        <v>38</v>
      </c>
      <c r="B2" s="74"/>
      <c r="C2" s="74"/>
      <c r="D2" s="74"/>
      <c r="E2" s="74"/>
      <c r="F2" s="74"/>
      <c r="G2" s="74"/>
      <c r="H2" s="74"/>
      <c r="I2" s="74"/>
      <c r="J2" s="74"/>
      <c r="K2" s="74"/>
      <c r="L2" s="74"/>
      <c r="M2" s="74"/>
    </row>
    <row r="3" spans="1:13" ht="12.75">
      <c r="A3" s="73" t="s">
        <v>123</v>
      </c>
      <c r="B3" s="73"/>
      <c r="C3" s="73"/>
      <c r="D3" s="73"/>
      <c r="E3" s="73"/>
      <c r="F3" s="73"/>
      <c r="G3" s="73"/>
      <c r="H3" s="73"/>
      <c r="I3" s="73"/>
      <c r="J3" s="73"/>
      <c r="K3" s="73"/>
      <c r="L3" s="73"/>
      <c r="M3" s="73"/>
    </row>
    <row r="4" spans="1:13" ht="12.75">
      <c r="A4" s="74" t="s">
        <v>124</v>
      </c>
      <c r="B4" s="74"/>
      <c r="C4" s="74"/>
      <c r="D4" s="74"/>
      <c r="E4" s="74"/>
      <c r="F4" s="74"/>
      <c r="G4" s="74"/>
      <c r="H4" s="74"/>
      <c r="I4" s="74"/>
      <c r="J4" s="74"/>
      <c r="K4" s="74"/>
      <c r="L4" s="74"/>
      <c r="M4" s="74"/>
    </row>
    <row r="6" spans="1:13" ht="12.75">
      <c r="A6" s="87" t="s">
        <v>39</v>
      </c>
      <c r="B6" s="72" t="s">
        <v>11</v>
      </c>
      <c r="C6" s="72"/>
      <c r="D6" s="72"/>
      <c r="E6" s="72" t="s">
        <v>12</v>
      </c>
      <c r="F6" s="72"/>
      <c r="G6" s="72"/>
      <c r="H6" s="72" t="s">
        <v>13</v>
      </c>
      <c r="I6" s="72"/>
      <c r="J6" s="72"/>
      <c r="K6" s="72" t="s">
        <v>126</v>
      </c>
      <c r="L6" s="72"/>
      <c r="M6" s="72"/>
    </row>
    <row r="7" spans="1:13" ht="38.25">
      <c r="A7" s="92"/>
      <c r="B7" s="47" t="s">
        <v>103</v>
      </c>
      <c r="C7" s="47" t="s">
        <v>92</v>
      </c>
      <c r="D7" s="47" t="s">
        <v>125</v>
      </c>
      <c r="E7" s="47" t="s">
        <v>103</v>
      </c>
      <c r="F7" s="47" t="s">
        <v>92</v>
      </c>
      <c r="G7" s="47" t="s">
        <v>125</v>
      </c>
      <c r="H7" s="47" t="s">
        <v>103</v>
      </c>
      <c r="I7" s="47" t="s">
        <v>92</v>
      </c>
      <c r="J7" s="47" t="s">
        <v>125</v>
      </c>
      <c r="K7" s="47" t="s">
        <v>103</v>
      </c>
      <c r="L7" s="47" t="s">
        <v>92</v>
      </c>
      <c r="M7" s="47" t="s">
        <v>125</v>
      </c>
    </row>
    <row r="8" spans="1:13" ht="19.5" customHeight="1">
      <c r="A8" s="9" t="s">
        <v>20</v>
      </c>
      <c r="B8" s="29">
        <v>1668</v>
      </c>
      <c r="C8" s="29">
        <v>148164</v>
      </c>
      <c r="D8" s="46">
        <v>11.2577954158905</v>
      </c>
      <c r="E8" s="29">
        <v>946</v>
      </c>
      <c r="F8" s="29">
        <v>115186</v>
      </c>
      <c r="G8" s="46">
        <v>8.212803639331169</v>
      </c>
      <c r="H8" s="29">
        <v>669</v>
      </c>
      <c r="I8" s="29">
        <v>29839</v>
      </c>
      <c r="J8" s="46">
        <v>22.420322396863167</v>
      </c>
      <c r="K8" s="29">
        <v>25</v>
      </c>
      <c r="L8" s="29">
        <v>2525</v>
      </c>
      <c r="M8" s="46">
        <v>9.900990099009901</v>
      </c>
    </row>
    <row r="9" spans="1:13" ht="12.75">
      <c r="A9" s="15"/>
      <c r="B9" s="23"/>
      <c r="C9" s="23"/>
      <c r="D9" s="44"/>
      <c r="E9" s="23"/>
      <c r="F9" s="12"/>
      <c r="G9" s="44"/>
      <c r="H9" s="23"/>
      <c r="I9" s="23"/>
      <c r="J9" s="44"/>
      <c r="K9" s="23"/>
      <c r="L9" s="23"/>
      <c r="M9" s="44"/>
    </row>
    <row r="10" spans="1:13" ht="12.75">
      <c r="A10" s="22" t="s">
        <v>127</v>
      </c>
      <c r="B10" s="12">
        <v>9</v>
      </c>
      <c r="C10" s="12">
        <v>396</v>
      </c>
      <c r="D10" s="40">
        <v>22.727272727272727</v>
      </c>
      <c r="E10" s="12">
        <v>2</v>
      </c>
      <c r="F10" s="12">
        <v>112</v>
      </c>
      <c r="G10" s="41" t="s">
        <v>98</v>
      </c>
      <c r="H10" s="12">
        <v>7</v>
      </c>
      <c r="I10" s="12">
        <v>281</v>
      </c>
      <c r="J10" s="40">
        <v>24.91103202846975</v>
      </c>
      <c r="K10" s="35" t="s">
        <v>97</v>
      </c>
      <c r="L10" s="12">
        <v>2</v>
      </c>
      <c r="M10" s="35" t="s">
        <v>97</v>
      </c>
    </row>
    <row r="11" spans="1:13" ht="12.75">
      <c r="A11" s="22" t="s">
        <v>128</v>
      </c>
      <c r="B11" s="12">
        <v>291</v>
      </c>
      <c r="C11" s="12">
        <v>19149</v>
      </c>
      <c r="D11" s="40">
        <v>15.196616011279962</v>
      </c>
      <c r="E11" s="12">
        <v>137</v>
      </c>
      <c r="F11" s="12">
        <v>11263</v>
      </c>
      <c r="G11" s="40">
        <v>12.163721921335345</v>
      </c>
      <c r="H11" s="12">
        <v>145</v>
      </c>
      <c r="I11" s="12">
        <v>7530</v>
      </c>
      <c r="J11" s="40">
        <v>19.256308100929616</v>
      </c>
      <c r="K11" s="12">
        <v>4</v>
      </c>
      <c r="L11" s="12">
        <v>275</v>
      </c>
      <c r="M11" s="41" t="s">
        <v>98</v>
      </c>
    </row>
    <row r="12" spans="1:13" ht="12.75">
      <c r="A12" s="22" t="s">
        <v>129</v>
      </c>
      <c r="B12" s="12">
        <v>499</v>
      </c>
      <c r="C12" s="12">
        <v>39352</v>
      </c>
      <c r="D12" s="40">
        <v>12.680422850172798</v>
      </c>
      <c r="E12" s="12">
        <v>274</v>
      </c>
      <c r="F12" s="12">
        <v>29192</v>
      </c>
      <c r="G12" s="40">
        <v>9.386133187174568</v>
      </c>
      <c r="H12" s="12">
        <v>213</v>
      </c>
      <c r="I12" s="12">
        <v>9442</v>
      </c>
      <c r="J12" s="40">
        <v>22.558779919508577</v>
      </c>
      <c r="K12" s="12">
        <v>5</v>
      </c>
      <c r="L12" s="12">
        <v>574</v>
      </c>
      <c r="M12" s="41" t="s">
        <v>98</v>
      </c>
    </row>
    <row r="13" spans="1:13" ht="12.75">
      <c r="A13" s="22" t="s">
        <v>130</v>
      </c>
      <c r="B13" s="12">
        <v>452</v>
      </c>
      <c r="C13" s="12">
        <v>47853</v>
      </c>
      <c r="D13" s="40">
        <v>9.445593797672036</v>
      </c>
      <c r="E13" s="12">
        <v>267</v>
      </c>
      <c r="F13" s="12">
        <v>39992</v>
      </c>
      <c r="G13" s="40">
        <v>6.676335267053411</v>
      </c>
      <c r="H13" s="12">
        <v>173</v>
      </c>
      <c r="I13" s="12">
        <v>6861</v>
      </c>
      <c r="J13" s="40">
        <v>25.214983238594957</v>
      </c>
      <c r="K13" s="12">
        <v>5</v>
      </c>
      <c r="L13" s="12">
        <v>819</v>
      </c>
      <c r="M13" s="41" t="s">
        <v>98</v>
      </c>
    </row>
    <row r="14" spans="1:13" ht="12.75">
      <c r="A14" s="22" t="s">
        <v>131</v>
      </c>
      <c r="B14" s="12">
        <v>392</v>
      </c>
      <c r="C14" s="12">
        <f>30462+9571</f>
        <v>40033</v>
      </c>
      <c r="D14" s="40">
        <v>9.791921664626683</v>
      </c>
      <c r="E14" s="12">
        <v>250</v>
      </c>
      <c r="F14" s="12">
        <f>25639+7899</f>
        <v>33538</v>
      </c>
      <c r="G14" s="40">
        <v>7.454231021527819</v>
      </c>
      <c r="H14" s="12">
        <v>124</v>
      </c>
      <c r="I14" s="12">
        <f>4097+1379</f>
        <v>5476</v>
      </c>
      <c r="J14" s="40">
        <v>22.644265887509132</v>
      </c>
      <c r="K14" s="12">
        <v>10</v>
      </c>
      <c r="L14" s="12">
        <f>582+234</f>
        <v>816</v>
      </c>
      <c r="M14" s="40">
        <v>12.254901960784313</v>
      </c>
    </row>
    <row r="15" spans="1:13" ht="12.75">
      <c r="A15" s="22" t="s">
        <v>21</v>
      </c>
      <c r="B15" s="12">
        <v>22</v>
      </c>
      <c r="C15" s="12">
        <v>1265</v>
      </c>
      <c r="D15" s="40">
        <v>17.391304347826086</v>
      </c>
      <c r="E15" s="12">
        <v>16</v>
      </c>
      <c r="F15" s="12">
        <v>1014</v>
      </c>
      <c r="G15" s="40">
        <v>15.779092702169626</v>
      </c>
      <c r="H15" s="12">
        <v>5</v>
      </c>
      <c r="I15" s="12">
        <v>211</v>
      </c>
      <c r="J15" s="41" t="s">
        <v>98</v>
      </c>
      <c r="K15" s="12">
        <v>1</v>
      </c>
      <c r="L15" s="12">
        <v>36</v>
      </c>
      <c r="M15" s="41" t="s">
        <v>98</v>
      </c>
    </row>
    <row r="16" spans="1:13" ht="12.75">
      <c r="A16" s="22" t="s">
        <v>132</v>
      </c>
      <c r="B16" s="12">
        <v>3</v>
      </c>
      <c r="C16" s="12">
        <v>116</v>
      </c>
      <c r="D16" s="41" t="s">
        <v>98</v>
      </c>
      <c r="E16" s="35" t="s">
        <v>97</v>
      </c>
      <c r="F16" s="12">
        <v>75</v>
      </c>
      <c r="G16" s="35" t="s">
        <v>97</v>
      </c>
      <c r="H16" s="12">
        <v>2</v>
      </c>
      <c r="I16" s="12">
        <v>38</v>
      </c>
      <c r="J16" s="41" t="s">
        <v>98</v>
      </c>
      <c r="K16" s="35" t="s">
        <v>97</v>
      </c>
      <c r="L16" s="12">
        <v>3</v>
      </c>
      <c r="M16" s="35" t="s">
        <v>97</v>
      </c>
    </row>
    <row r="17" spans="1:13" ht="12.75">
      <c r="A17" s="21"/>
      <c r="B17" s="21"/>
      <c r="C17" s="21"/>
      <c r="D17" s="21"/>
      <c r="E17" s="21"/>
      <c r="F17" s="21"/>
      <c r="G17" s="21"/>
      <c r="H17" s="21"/>
      <c r="I17" s="21"/>
      <c r="J17" s="21"/>
      <c r="K17" s="21"/>
      <c r="L17" s="21"/>
      <c r="M17" s="21"/>
    </row>
    <row r="18" spans="1:13" ht="12.75">
      <c r="A18" s="48"/>
      <c r="B18" s="48"/>
      <c r="C18" s="48"/>
      <c r="D18" s="48"/>
      <c r="E18" s="48"/>
      <c r="F18" s="48"/>
      <c r="G18" s="48"/>
      <c r="H18" s="48"/>
      <c r="I18" s="48"/>
      <c r="J18" s="48"/>
      <c r="K18" s="48"/>
      <c r="L18" s="48"/>
      <c r="M18" s="48"/>
    </row>
    <row r="19" ht="12.75">
      <c r="A19" s="3" t="s">
        <v>133</v>
      </c>
    </row>
    <row r="21" ht="12.75">
      <c r="A21" s="1" t="s">
        <v>83</v>
      </c>
    </row>
  </sheetData>
  <mergeCells count="8">
    <mergeCell ref="K6:M6"/>
    <mergeCell ref="A4:M4"/>
    <mergeCell ref="A3:M3"/>
    <mergeCell ref="A2:M2"/>
    <mergeCell ref="A6:A7"/>
    <mergeCell ref="B6:D6"/>
    <mergeCell ref="E6:G6"/>
    <mergeCell ref="H6:J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CrawfordSha</dc:creator>
  <cp:keywords/>
  <dc:description/>
  <cp:lastModifiedBy>CrawfordSha</cp:lastModifiedBy>
  <cp:lastPrinted>2003-10-28T13:16:52Z</cp:lastPrinted>
  <dcterms:created xsi:type="dcterms:W3CDTF">2003-06-17T12:19:01Z</dcterms:created>
  <dcterms:modified xsi:type="dcterms:W3CDTF">2003-10-28T13:43:31Z</dcterms:modified>
  <cp:category/>
  <cp:version/>
  <cp:contentType/>
  <cp:contentStatus/>
</cp:coreProperties>
</file>