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135" windowHeight="52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220" sheetId="22" state="hidden" r:id="rId22"/>
    <sheet name="Table 20" sheetId="23" r:id="rId23"/>
  </sheets>
  <definedNames>
    <definedName name="_xlnm.Print_Area" localSheetId="21">'TAB220'!$A$1:$C$36</definedName>
    <definedName name="_xlnm.Print_Area" localSheetId="2">'Table 1'!$A$1:$E$21</definedName>
    <definedName name="_xlnm.Print_Area" localSheetId="11">'Table 10'!$A$1:$E$37</definedName>
    <definedName name="_xlnm.Print_Area" localSheetId="12">'Table 11'!$A$1:$F$26</definedName>
    <definedName name="_xlnm.Print_Area" localSheetId="13">'Table 12'!$A$1:$M$25</definedName>
    <definedName name="_xlnm.Print_Area" localSheetId="14">'Table 13'!$A$1:$J$25</definedName>
    <definedName name="_xlnm.Print_Area" localSheetId="15">'Table 14'!$A$1:$J$25</definedName>
    <definedName name="_xlnm.Print_Area" localSheetId="16">'Table 15'!$A$1:$D$67</definedName>
    <definedName name="_xlnm.Print_Area" localSheetId="17">'Table 16'!$A$1:$D$65</definedName>
    <definedName name="_xlnm.Print_Area" localSheetId="18">'Table 17'!$A$1:$D$66</definedName>
    <definedName name="_xlnm.Print_Area" localSheetId="19">'Table 18'!$A$1:$D$64</definedName>
    <definedName name="_xlnm.Print_Area" localSheetId="20">'Table 19'!$A$1:$D$65</definedName>
    <definedName name="_xlnm.Print_Area" localSheetId="3">'Table 2'!$A$1:$I$28</definedName>
    <definedName name="_xlnm.Print_Area" localSheetId="22">'Table 20'!$B$1:$F$22</definedName>
    <definedName name="_xlnm.Print_Area" localSheetId="4">'Table 3'!$A$1:$M$34</definedName>
    <definedName name="_xlnm.Print_Area" localSheetId="5">'Table 4'!$A$1:$F$26</definedName>
    <definedName name="_xlnm.Print_Area" localSheetId="6">'Table 5'!$A$1:$F$26</definedName>
    <definedName name="_xlnm.Print_Area" localSheetId="7">'Table 6'!$A$1:$F$26</definedName>
    <definedName name="_xlnm.Print_Area" localSheetId="8">'Table 7'!$A$1:$E$41</definedName>
    <definedName name="_xlnm.Print_Area" localSheetId="9">'Table 8'!$A$1:$K$17</definedName>
    <definedName name="_xlnm.Print_Area" localSheetId="10">'Table 9'!$A$1:$E$17</definedName>
  </definedNames>
  <calcPr fullCalcOnLoad="1" fullPrecision="0" iterate="1" iterateCount="1" iterateDelta="0.001"/>
</workbook>
</file>

<file path=xl/sharedStrings.xml><?xml version="1.0" encoding="utf-8"?>
<sst xmlns="http://schemas.openxmlformats.org/spreadsheetml/2006/main" count="961" uniqueCount="419">
  <si>
    <t>An Overview, 1996</t>
  </si>
  <si>
    <t>Resident Deaths</t>
  </si>
  <si>
    <r>
      <t xml:space="preserve">Crude Death Rate </t>
    </r>
    <r>
      <rPr>
        <sz val="8"/>
        <rFont val="Arial"/>
        <family val="2"/>
      </rPr>
      <t>(deaths per 1,000 population)</t>
    </r>
  </si>
  <si>
    <t>Infant Deaths</t>
  </si>
  <si>
    <r>
      <t xml:space="preserve">Infant Death Rate </t>
    </r>
    <r>
      <rPr>
        <sz val="8"/>
        <rFont val="Arial"/>
        <family val="2"/>
      </rPr>
      <t>(infant deaths per 1,000 live births)</t>
    </r>
  </si>
  <si>
    <t>Neonatal Deaths</t>
  </si>
  <si>
    <r>
      <t xml:space="preserve">Neonatal Death Rate </t>
    </r>
    <r>
      <rPr>
        <sz val="8"/>
        <rFont val="Arial"/>
        <family val="2"/>
      </rPr>
      <t>(neonatal deaths per 1,000 live births)</t>
    </r>
  </si>
  <si>
    <t>Perinatal Deaths</t>
  </si>
  <si>
    <r>
      <t xml:space="preserve">Perinatal Death Rate </t>
    </r>
    <r>
      <rPr>
        <sz val="8"/>
        <rFont val="Arial"/>
        <family val="2"/>
      </rPr>
      <t>(perinatal deaths per 1,000 total births)</t>
    </r>
  </si>
  <si>
    <t>Maternal Deaths</t>
  </si>
  <si>
    <r>
      <t>Maternal Death Rate</t>
    </r>
    <r>
      <rPr>
        <sz val="8"/>
        <rFont val="Arial"/>
        <family val="2"/>
      </rPr>
      <t xml:space="preserve"> (maternal deaths per 100,000 live births)</t>
    </r>
  </si>
  <si>
    <t xml:space="preserve">* </t>
  </si>
  <si>
    <t>Deaths from Heart Disease per Day</t>
  </si>
  <si>
    <t>Deaths from Cancer per Day</t>
  </si>
  <si>
    <t>Deaths from Stroke per Day</t>
  </si>
  <si>
    <t>Deaths from C.O.P.D. per Day</t>
  </si>
  <si>
    <t>Median Age at Death</t>
  </si>
  <si>
    <t>Median Age at Death for Males</t>
  </si>
  <si>
    <t>Median Age at Death for Females</t>
  </si>
  <si>
    <t>Table 2.1</t>
  </si>
  <si>
    <t>Number of Deaths and Crude Death Rates</t>
  </si>
  <si>
    <t>Michigan and United States Residents, 1970-1996</t>
  </si>
  <si>
    <t xml:space="preserve"> UNITED STATES</t>
  </si>
  <si>
    <t xml:space="preserve"> MICHIGAN</t>
  </si>
  <si>
    <t>NUMBER</t>
  </si>
  <si>
    <t>RATE</t>
  </si>
  <si>
    <t>YEAR</t>
  </si>
  <si>
    <t>1970</t>
  </si>
  <si>
    <t>1975</t>
  </si>
  <si>
    <t>1980</t>
  </si>
  <si>
    <t>1981</t>
  </si>
  <si>
    <t>1982</t>
  </si>
  <si>
    <t>1983</t>
  </si>
  <si>
    <t>1984</t>
  </si>
  <si>
    <t>1985</t>
  </si>
  <si>
    <t>1986</t>
  </si>
  <si>
    <t>1987</t>
  </si>
  <si>
    <t>1988</t>
  </si>
  <si>
    <t>1989</t>
  </si>
  <si>
    <t>1990</t>
  </si>
  <si>
    <t>1991</t>
  </si>
  <si>
    <t>1992</t>
  </si>
  <si>
    <t>1993</t>
  </si>
  <si>
    <t>1994</t>
  </si>
  <si>
    <t>1995</t>
  </si>
  <si>
    <t>1996</t>
  </si>
  <si>
    <t>Source:  Division for Vital Records and Health Statistics, MDCH</t>
  </si>
  <si>
    <t>Table 2.2</t>
  </si>
  <si>
    <r>
      <t>Number of Deaths by Race</t>
    </r>
    <r>
      <rPr>
        <b/>
        <vertAlign val="superscript"/>
        <sz val="10"/>
        <rFont val="Arial"/>
        <family val="2"/>
      </rPr>
      <t xml:space="preserve"> </t>
    </r>
    <r>
      <rPr>
        <b/>
        <sz val="10"/>
        <rFont val="Arial"/>
        <family val="2"/>
      </rPr>
      <t>and Ancestry</t>
    </r>
  </si>
  <si>
    <t>Michigan Residents, Selected Years, 1980-1996</t>
  </si>
  <si>
    <t>WHITE</t>
  </si>
  <si>
    <t>BLACK</t>
  </si>
  <si>
    <t>Note:      Death records with race not stated are included only in the "All Races" column.</t>
  </si>
  <si>
    <t>Source:  1980, 1985-1996 Michigan Resident Death Files, Division for Vital Records and Health Statistics, MDCH</t>
  </si>
  <si>
    <t>White</t>
  </si>
  <si>
    <t>Black</t>
  </si>
  <si>
    <t>Unknown</t>
  </si>
  <si>
    <t>Table 2.3</t>
  </si>
  <si>
    <t>Number of Deaths by Age, Race, and Sex</t>
  </si>
  <si>
    <t>Michigan Residents, 1996</t>
  </si>
  <si>
    <t>MALE</t>
  </si>
  <si>
    <t>FEMALE</t>
  </si>
  <si>
    <r>
      <t>TOTAL</t>
    </r>
    <r>
      <rPr>
        <vertAlign val="superscript"/>
        <sz val="10"/>
        <rFont val="Arial"/>
        <family val="2"/>
      </rPr>
      <t>2</t>
    </r>
  </si>
  <si>
    <t>AMERIND</t>
  </si>
  <si>
    <t>ASIAN &amp; P.I.</t>
  </si>
  <si>
    <t xml:space="preserve">  Under 1</t>
  </si>
  <si>
    <t>&lt; 1</t>
  </si>
  <si>
    <t xml:space="preserve">  01-04</t>
  </si>
  <si>
    <t>01-14</t>
  </si>
  <si>
    <t xml:space="preserve">  05-09</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</si>
  <si>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</si>
  <si>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</si>
  <si>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</si>
  <si>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</si>
  <si>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</si>
  <si>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</si>
  <si>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</si>
  <si>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</si>
  <si>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</si>
  <si>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</si>
  <si>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</si>
  <si>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</si>
  <si>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</si>
  <si>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</si>
  <si>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</si>
  <si>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</si>
  <si>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</si>
  <si>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</si>
  <si>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</si>
  <si>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</si>
  <si>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</si>
  <si>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</si>
  <si>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</si>
  <si>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</si>
  <si>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</si>
  <si>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</si>
  <si>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</si>
  <si>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</si>
  <si>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</si>
  <si>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Source:  1996 Michigan Resident Death File, Division for Vital Records and Health Statistics, MDCH</t>
  </si>
  <si>
    <t>Table 2.4</t>
  </si>
  <si>
    <t>All Races</t>
  </si>
  <si>
    <t>American Indian</t>
  </si>
  <si>
    <t>Asian &amp; P.I.</t>
  </si>
  <si>
    <t>Number</t>
  </si>
  <si>
    <t>Rate</t>
  </si>
  <si>
    <t>Crude Rate</t>
  </si>
  <si>
    <t>Source:  Office of the State Registrar and Division of Health Statistics, MDCH</t>
  </si>
  <si>
    <t>Table 2.5</t>
  </si>
  <si>
    <t>Michigan Male Residents, 1996</t>
  </si>
  <si>
    <t>Table 2.6</t>
  </si>
  <si>
    <t>Michigan Female Residents, 1996</t>
  </si>
  <si>
    <t>Table 2.7</t>
  </si>
  <si>
    <r>
      <t>Life Expectancy</t>
    </r>
    <r>
      <rPr>
        <b/>
        <sz val="10"/>
        <rFont val="Arial"/>
        <family val="2"/>
      </rPr>
      <t xml:space="preserve"> at Birth by Sex</t>
    </r>
  </si>
  <si>
    <t>Michigan and United States Residents</t>
  </si>
  <si>
    <t>Selected Years, 1901 - 1996</t>
  </si>
  <si>
    <t>1901</t>
  </si>
  <si>
    <t>1910</t>
  </si>
  <si>
    <t>1920</t>
  </si>
  <si>
    <t>55.1</t>
  </si>
  <si>
    <t>56.0</t>
  </si>
  <si>
    <t>1930</t>
  </si>
  <si>
    <t>59.8</t>
  </si>
  <si>
    <t>62.8</t>
  </si>
  <si>
    <t>1940</t>
  </si>
  <si>
    <t>63.4</t>
  </si>
  <si>
    <t>64.4</t>
  </si>
  <si>
    <t>1950</t>
  </si>
  <si>
    <t>1960</t>
  </si>
  <si>
    <t>71.8</t>
  </si>
  <si>
    <t>78.8</t>
  </si>
  <si>
    <t>72.0</t>
  </si>
  <si>
    <t>78.9</t>
  </si>
  <si>
    <t>73.0</t>
  </si>
  <si>
    <t>79.0</t>
  </si>
  <si>
    <t>Michigan Residents, Selected Years, 1950 - 1996</t>
  </si>
  <si>
    <t>Population</t>
  </si>
  <si>
    <t>Year of Death</t>
  </si>
  <si>
    <t xml:space="preserve"> Subgroup</t>
  </si>
  <si>
    <t xml:space="preserve">  Male</t>
  </si>
  <si>
    <t xml:space="preserve">  Female</t>
  </si>
  <si>
    <t>Source:  1950-1996 Michigan Resident Death Files, Division for Vital Records and Health Statistics, MDCH</t>
  </si>
  <si>
    <t>Table 2.9</t>
  </si>
  <si>
    <t>Deaths by Sex and Marital Status</t>
  </si>
  <si>
    <t>Males</t>
  </si>
  <si>
    <t>Females</t>
  </si>
  <si>
    <t>Marital Status</t>
  </si>
  <si>
    <t>Percent</t>
  </si>
  <si>
    <t>Total</t>
  </si>
  <si>
    <t>Never Married</t>
  </si>
  <si>
    <r>
      <t xml:space="preserve">Note:  </t>
    </r>
    <r>
      <rPr>
        <vertAlign val="superscript"/>
        <sz val="10"/>
        <rFont val="Arial"/>
        <family val="2"/>
      </rPr>
      <t xml:space="preserve">    </t>
    </r>
    <r>
      <rPr>
        <sz val="10"/>
        <rFont val="Arial"/>
        <family val="2"/>
      </rPr>
      <t>Divorced includes legally separated.</t>
    </r>
  </si>
  <si>
    <t>Table 2.10</t>
  </si>
  <si>
    <t>Michigan Deaths</t>
  </si>
  <si>
    <t>Occurring Outside Michigan to Michigan</t>
  </si>
  <si>
    <t>Residents by Place of Occurrence and</t>
  </si>
  <si>
    <t xml:space="preserve">Occurring in Michigan to Non-Michigan </t>
  </si>
  <si>
    <t>Residents by Place of Residence, 1996</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</si>
  <si>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</si>
  <si>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</si>
  <si>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</si>
  <si>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</si>
  <si>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</si>
  <si>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</si>
  <si>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</si>
  <si>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</si>
  <si>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</si>
  <si>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</si>
  <si>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California</t>
  </si>
  <si>
    <t xml:space="preserve"> Nevada</t>
  </si>
  <si>
    <t xml:space="preserve"> Alabama</t>
  </si>
  <si>
    <t xml:space="preserve"> Pennsylvania</t>
  </si>
  <si>
    <t xml:space="preserve"> Georgia</t>
  </si>
  <si>
    <t xml:space="preserve"> Kentucky</t>
  </si>
  <si>
    <t>All Other States</t>
  </si>
  <si>
    <t>Canada</t>
  </si>
  <si>
    <t>All Other Areas</t>
  </si>
  <si>
    <t xml:space="preserve">--- </t>
  </si>
  <si>
    <t>Male</t>
  </si>
  <si>
    <t>Female</t>
  </si>
  <si>
    <t>Table 2.11</t>
  </si>
  <si>
    <t>Leading Causes of Death and Cause-Specific Rates</t>
  </si>
  <si>
    <r>
      <t>Michigan and United States</t>
    </r>
    <r>
      <rPr>
        <sz val="10"/>
        <rFont val="Arial"/>
        <family val="2"/>
      </rPr>
      <t xml:space="preserve"> Residents, 1996</t>
    </r>
  </si>
  <si>
    <t>Rank</t>
  </si>
  <si>
    <t>Michigan</t>
  </si>
  <si>
    <t>CAUSE OF DEATH</t>
  </si>
  <si>
    <t>U.S.</t>
  </si>
  <si>
    <t xml:space="preserve"> 1</t>
  </si>
  <si>
    <t xml:space="preserve">  Diseases of the Heart</t>
  </si>
  <si>
    <t xml:space="preserve"> 2</t>
  </si>
  <si>
    <t xml:space="preserve">  Cancer</t>
  </si>
  <si>
    <t xml:space="preserve"> 3</t>
  </si>
  <si>
    <t xml:space="preserve">  Stroke</t>
  </si>
  <si>
    <t xml:space="preserve"> 4</t>
  </si>
  <si>
    <t xml:space="preserve">  Chronic Obstructive Pulmonary</t>
  </si>
  <si>
    <t xml:space="preserve">    Diseases and Allied Conditions</t>
  </si>
  <si>
    <t xml:space="preserve">  Accidents and Adverse Effects</t>
  </si>
  <si>
    <t xml:space="preserve">  Pneumonia and Influenza</t>
  </si>
  <si>
    <t xml:space="preserve">  Diabetes Mellitus</t>
  </si>
  <si>
    <t xml:space="preserve">  Suicide</t>
  </si>
  <si>
    <t xml:space="preserve">  Kidney Disease</t>
  </si>
  <si>
    <t xml:space="preserve">  Chronic Liver Disease and Cirrhosis</t>
  </si>
  <si>
    <t xml:space="preserve">  Sub Total</t>
  </si>
  <si>
    <t xml:space="preserve">  All Other Causes</t>
  </si>
  <si>
    <t xml:space="preserve">  Total</t>
  </si>
  <si>
    <t>Table 2.12</t>
  </si>
  <si>
    <t>Number of Deaths for Ten Leading Causes by Race and Sex</t>
  </si>
  <si>
    <t>Diseases of the Heart</t>
  </si>
  <si>
    <t>Cancer</t>
  </si>
  <si>
    <t>Stroke</t>
  </si>
  <si>
    <t>Chronic Obstructive Pulmonary Diseases and Allied Conditions</t>
  </si>
  <si>
    <t>Accidents and Adverse Effects</t>
  </si>
  <si>
    <t>Pneumonia/Influenza</t>
  </si>
  <si>
    <t>Diabetes Mellitus</t>
  </si>
  <si>
    <t>Suicide</t>
  </si>
  <si>
    <t>Kidney Disease</t>
  </si>
  <si>
    <t>Chronic Liver Disease and Cirrhosis</t>
  </si>
  <si>
    <t>Note:     Death records with race/sex not stated are included only in the "Total" column.</t>
  </si>
  <si>
    <t>Table 2.13</t>
  </si>
  <si>
    <r>
      <t>Leading Causes of Death and Crude Death Rates</t>
    </r>
    <r>
      <rPr>
        <b/>
        <sz val="10"/>
        <rFont val="Arial"/>
        <family val="2"/>
      </rPr>
      <t xml:space="preserve"> by Race and Sex</t>
    </r>
  </si>
  <si>
    <t>Table 2.14</t>
  </si>
  <si>
    <r>
      <t>Leading Causes of Death and Age-Adjusted Death Rates</t>
    </r>
    <r>
      <rPr>
        <b/>
        <vertAlign val="superscript"/>
        <sz val="10"/>
        <rFont val="Arial"/>
        <family val="2"/>
      </rPr>
      <t xml:space="preserve"> </t>
    </r>
    <r>
      <rPr>
        <b/>
        <sz val="10"/>
        <rFont val="Arial"/>
        <family val="2"/>
      </rPr>
      <t>by Race and Sex</t>
    </r>
  </si>
  <si>
    <t>Table 2.15</t>
  </si>
  <si>
    <t>Leading Causes of Death and Cause-Specific Rates by Age</t>
  </si>
  <si>
    <t xml:space="preserve">    1.Diseases of the Heart</t>
  </si>
  <si>
    <t xml:space="preserve">    2.Cancer</t>
  </si>
  <si>
    <t xml:space="preserve">    3.Stroke</t>
  </si>
  <si>
    <t xml:space="preserve">    4.Chronic Obstructive Pulmonary Diseases &amp; Allied Conditions</t>
  </si>
  <si>
    <t xml:space="preserve">    5.Accidents</t>
  </si>
  <si>
    <t xml:space="preserve">      All Causes</t>
  </si>
  <si>
    <t xml:space="preserve">    1.Certain Conditions Originating in the Perinatal Period</t>
  </si>
  <si>
    <t xml:space="preserve">    2.Congenital Anomalies</t>
  </si>
  <si>
    <t>Under 1 Year</t>
  </si>
  <si>
    <t xml:space="preserve">    3.Sudden Infant Death Syndrome</t>
  </si>
  <si>
    <t xml:space="preserve">    4.Accidents</t>
  </si>
  <si>
    <t xml:space="preserve">    5.Diseases of the Heart</t>
  </si>
  <si>
    <t xml:space="preserve">    1.Accidents</t>
  </si>
  <si>
    <t>1-4 Years</t>
  </si>
  <si>
    <t xml:space="preserve">    3.Homicide</t>
  </si>
  <si>
    <t xml:space="preserve">    4.Cancer</t>
  </si>
  <si>
    <t xml:space="preserve">    5.Pneumonia &amp; Influenza</t>
  </si>
  <si>
    <t>5-14 Years</t>
  </si>
  <si>
    <t xml:space="preserve">    3.Congenital Anomalies</t>
  </si>
  <si>
    <t xml:space="preserve">    4.Homicide</t>
  </si>
  <si>
    <t xml:space="preserve">    2.Homicide</t>
  </si>
  <si>
    <t>15-24 Years</t>
  </si>
  <si>
    <t xml:space="preserve">    3.Suicide</t>
  </si>
  <si>
    <t>25-34 Years</t>
  </si>
  <si>
    <t xml:space="preserve">    5.AIDS</t>
  </si>
  <si>
    <t xml:space="preserve">    1.Cancer</t>
  </si>
  <si>
    <t xml:space="preserve">    2.Diseases of the Heart</t>
  </si>
  <si>
    <t>35-49 Years</t>
  </si>
  <si>
    <t xml:space="preserve">    3.Accidents</t>
  </si>
  <si>
    <t xml:space="preserve">    4.Suicide</t>
  </si>
  <si>
    <t>50-64 Years</t>
  </si>
  <si>
    <t xml:space="preserve">    5.Diabetes Mellitus</t>
  </si>
  <si>
    <t>65 and Over</t>
  </si>
  <si>
    <t xml:space="preserve">    5.Pneumonia and Influenza</t>
  </si>
  <si>
    <t>Table 2.16</t>
  </si>
  <si>
    <t>Michigan Resident White Males, 1996</t>
  </si>
  <si>
    <t xml:space="preserve">    5.Stroke</t>
  </si>
  <si>
    <t xml:space="preserve">    3.Cancer</t>
  </si>
  <si>
    <t xml:space="preserve"> 4-5.Pneumonia &amp; Influenza - Suicide</t>
  </si>
  <si>
    <t xml:space="preserve">    2.Suicide</t>
  </si>
  <si>
    <t xml:space="preserve"> 3-4.Cancer-Diseases of the Heart</t>
  </si>
  <si>
    <t xml:space="preserve">    5.Chronic Liver Disease &amp; Cirrhosis</t>
  </si>
  <si>
    <t xml:space="preserve">    4.Chronic Obstructive Pulmonary Disease &amp; Allied conditions</t>
  </si>
  <si>
    <t>Table 2.17</t>
  </si>
  <si>
    <t>Michigan Resident Black Males, 1996</t>
  </si>
  <si>
    <t xml:space="preserve">    4.Stroke</t>
  </si>
  <si>
    <t xml:space="preserve">    2.Sudden Infant Death Syndrome</t>
  </si>
  <si>
    <t xml:space="preserve"> 4-5.Accidents-Kidney Disease</t>
  </si>
  <si>
    <t xml:space="preserve">    2.Pneumonia &amp; Influenza</t>
  </si>
  <si>
    <t xml:space="preserve">    4.Congenital Anomalies</t>
  </si>
  <si>
    <t>5-10.Diseases of the Heart-AIDS-Chronic Obstructive Pulmonary &amp; Allied</t>
  </si>
  <si>
    <t xml:space="preserve">      Conditions-Septic-Benign Neoplasms-Certain Conditions Originating</t>
  </si>
  <si>
    <t xml:space="preserve">       in the Perinatal Period</t>
  </si>
  <si>
    <t xml:space="preserve"> 3-4.Congenital Anomalies-Cancer</t>
  </si>
  <si>
    <t xml:space="preserve"> 5-7.Diseases of the Heart-AIDS-Chronic Obstructive Pulmonary Diseases</t>
  </si>
  <si>
    <t xml:space="preserve">       &amp; Allied Conditions</t>
  </si>
  <si>
    <t xml:space="preserve">    1.Homicide</t>
  </si>
  <si>
    <t xml:space="preserve">    2.Accidents</t>
  </si>
  <si>
    <t xml:space="preserve"> 5-6.Chronic Obstructive Pulmonary Diseases &amp; Allied Conditions-Diseases</t>
  </si>
  <si>
    <t xml:space="preserve">       of the Heart</t>
  </si>
  <si>
    <t xml:space="preserve">    2.AIDS</t>
  </si>
  <si>
    <t xml:space="preserve"> 4-5.Suicide-Diseases of the Heart</t>
  </si>
  <si>
    <t xml:space="preserve">    3.AIDS</t>
  </si>
  <si>
    <t xml:space="preserve"> 4-5.Homicide-Accidents</t>
  </si>
  <si>
    <t xml:space="preserve">    4.Chronic Liver Disease &amp; Cirrhosis</t>
  </si>
  <si>
    <t xml:space="preserve">    4.Pneumonia and Influenza</t>
  </si>
  <si>
    <t xml:space="preserve">    5.Chronic Obstructive Pulmonary Diseases &amp; Allied Conditions</t>
  </si>
  <si>
    <t xml:space="preserve">         </t>
  </si>
  <si>
    <t>Table 2.18</t>
  </si>
  <si>
    <t>Michigan Resident White Females, 1996</t>
  </si>
  <si>
    <t xml:space="preserve">    4.Diseases of the Heart</t>
  </si>
  <si>
    <t xml:space="preserve"> 5-6.Pneumonia &amp; Influenza-Accidents</t>
  </si>
  <si>
    <t xml:space="preserve">       All Causes</t>
  </si>
  <si>
    <t xml:space="preserve">    4.Pneumonia &amp; Influenza</t>
  </si>
  <si>
    <t xml:space="preserve">    5.Homicide</t>
  </si>
  <si>
    <t xml:space="preserve"> 4-6.Diseases of the Heart-Suicide-Pneumonia &amp; Influenza</t>
  </si>
  <si>
    <t xml:space="preserve">    5.Suicide</t>
  </si>
  <si>
    <t xml:space="preserve">    3.Chronic Obstructive Pulmonary Diseases &amp; Allied Conditions</t>
  </si>
  <si>
    <t>Table 2.19</t>
  </si>
  <si>
    <t>Michigan Resident Black Females, 1996</t>
  </si>
  <si>
    <t xml:space="preserve">    4.Diabetes Mellitus</t>
  </si>
  <si>
    <t xml:space="preserve"> 3-4.Chronic Obstructive Pulmonary Disease &amp; Allied Conditions-Cancer</t>
  </si>
  <si>
    <t xml:space="preserve"> 5-9.Congenital Anomalies-Diseases of the Heart-AIDS-Stroke-Benign</t>
  </si>
  <si>
    <t xml:space="preserve">       Neoplasms</t>
  </si>
  <si>
    <t xml:space="preserve"> 4-6.Diseases of the Heart-Chronic Obstructive Pulmonary Disease &amp;-</t>
  </si>
  <si>
    <t xml:space="preserve">      Allied Conditions-Pneumonia &amp; Influenza</t>
  </si>
  <si>
    <t>Table 2.20</t>
  </si>
  <si>
    <t>Deaths from Selected Infectious and</t>
  </si>
  <si>
    <t>Parasitic Diseases,</t>
  </si>
  <si>
    <r>
      <t>ICD LIST</t>
    </r>
    <r>
      <rPr>
        <vertAlign val="superscript"/>
        <sz val="10"/>
        <rFont val="Arial"/>
        <family val="2"/>
      </rPr>
      <t>1</t>
    </r>
  </si>
  <si>
    <t>FREQUENCY</t>
  </si>
  <si>
    <t>038</t>
  </si>
  <si>
    <t>Septicemia</t>
  </si>
  <si>
    <t>042-044</t>
  </si>
  <si>
    <t>HTLV-III/LAV Infection (AIDS)</t>
  </si>
  <si>
    <t>070</t>
  </si>
  <si>
    <t>Viral Hepatitis</t>
  </si>
  <si>
    <t>110-118</t>
  </si>
  <si>
    <t>Mycoses</t>
  </si>
  <si>
    <t>135</t>
  </si>
  <si>
    <t>Sarcoidosis</t>
  </si>
  <si>
    <t>010-018</t>
  </si>
  <si>
    <t>Tuberculosis</t>
  </si>
  <si>
    <t>136.3</t>
  </si>
  <si>
    <t>Pneumocystosis</t>
  </si>
  <si>
    <t>046</t>
  </si>
  <si>
    <t>Slow Virus Infection of Central Nervous System</t>
  </si>
  <si>
    <t>054</t>
  </si>
  <si>
    <t>Herpes Simplex</t>
  </si>
  <si>
    <t>036</t>
  </si>
  <si>
    <t>Meningococcal Infection</t>
  </si>
  <si>
    <t>052</t>
  </si>
  <si>
    <t>Chickenpox</t>
  </si>
  <si>
    <t>053</t>
  </si>
  <si>
    <t>Herpes Zoster</t>
  </si>
  <si>
    <t>137</t>
  </si>
  <si>
    <t>Late Effects of Tuberculosis</t>
  </si>
  <si>
    <t>040.0</t>
  </si>
  <si>
    <t>Gas Gangrene</t>
  </si>
  <si>
    <t>Residual</t>
  </si>
  <si>
    <t>All Other Infectious and</t>
  </si>
  <si>
    <t>000-139</t>
  </si>
  <si>
    <t xml:space="preserve">  Parasitic Diseases</t>
  </si>
  <si>
    <r>
      <t>1.</t>
    </r>
    <r>
      <rPr>
        <sz val="10"/>
        <rFont val="Arial"/>
        <family val="2"/>
      </rPr>
      <t xml:space="preserve">  Detailed list of the 9th revision of the </t>
    </r>
    <r>
      <rPr>
        <u val="single"/>
        <sz val="10"/>
        <rFont val="Arial"/>
        <family val="2"/>
      </rPr>
      <t>International</t>
    </r>
  </si>
  <si>
    <r>
      <t xml:space="preserve">    </t>
    </r>
    <r>
      <rPr>
        <u val="single"/>
        <sz val="10"/>
        <rFont val="Arial"/>
        <family val="2"/>
      </rPr>
      <t>Classification of Diseases</t>
    </r>
    <r>
      <rPr>
        <sz val="10"/>
        <rFont val="Arial"/>
        <family val="2"/>
      </rPr>
      <t>, WHO</t>
    </r>
  </si>
  <si>
    <t>Due to the Ten Leading Causes of Death and Selected Other Causes</t>
  </si>
  <si>
    <t>Cause of Death</t>
  </si>
  <si>
    <t>1</t>
  </si>
  <si>
    <t>2</t>
  </si>
  <si>
    <t>Pneumonia and Influenza</t>
  </si>
  <si>
    <t>Rates of Potential Life Lost Below Age 75</t>
  </si>
  <si>
    <t>Rates of Potential Life Lost</t>
  </si>
  <si>
    <t>1995 U.S.</t>
  </si>
  <si>
    <t>Homicide</t>
  </si>
  <si>
    <t>Chronic Obstructive Pulmonary Diseases</t>
  </si>
  <si>
    <t xml:space="preserve">  and Allied Conditions</t>
  </si>
  <si>
    <t xml:space="preserve">   Non-Residents Occurring in Michigan</t>
  </si>
  <si>
    <t xml:space="preserve">     Residents Occurring Outside Michigan</t>
  </si>
  <si>
    <t>Geographic Area</t>
  </si>
  <si>
    <t>Source: 1996 Michigan Resident Death File, Division for Vital Records and Health Statistics, MDCH</t>
  </si>
  <si>
    <t>Note:  Crude death rates are deaths per 1,000 population.  1995 estimated population is used to calculate 1996 rates.</t>
  </si>
  <si>
    <r>
      <t xml:space="preserve">Source:  1970-1996 Michigan Resident Death Files, Division for Vital Records and Health Statistics, MDCH </t>
    </r>
    <r>
      <rPr>
        <i/>
        <sz val="10"/>
        <rFont val="Arial"/>
        <family val="2"/>
      </rPr>
      <t>Monthly Vital Statistics Reports</t>
    </r>
    <r>
      <rPr>
        <sz val="10"/>
        <rFont val="Arial"/>
        <family val="2"/>
      </rPr>
      <t>, National Center for Health Statistics</t>
    </r>
  </si>
  <si>
    <t xml:space="preserve"> Hispanic</t>
  </si>
  <si>
    <t>Arab</t>
  </si>
  <si>
    <t>Ancestry</t>
  </si>
  <si>
    <t>All Other Races</t>
  </si>
  <si>
    <t>Race</t>
  </si>
  <si>
    <t>Year</t>
  </si>
  <si>
    <t>Age in Years</t>
  </si>
  <si>
    <t>Age-Adjusted Rate</t>
  </si>
  <si>
    <t>Care should be taken in drawing inferences from rates based on small numbers of events or a small population base. These rates tend to exhibit considerable variation which may negate their usefulness for comparative purposes.</t>
  </si>
  <si>
    <t xml:space="preserve">Note: 1995 estimated population is used to calculate 1996 rates. 1996 live births are used to calculate rates for less than on year of age. Deaths with race or sex not stated were randomly allocated prior to computation of age-specific death rates. Deaths with age not stated were included in the category 85 and over. Deaths to all other races are included only in the total column. Based on age-specific death rates per 100,000 population in specified group. Computed by the direct method, using as the standard population the age distribution of the total population of the United States as enumerated in 1940. </t>
  </si>
  <si>
    <t>United States</t>
  </si>
  <si>
    <t>Note: Estimated revised population is used to calculate 1980 - 1994 rates. Population for 1994 is being used to calculate 1995 Michigan data for years 1920, 1930 and 1940 are for white persons only. United States data is provisional for 1995.</t>
  </si>
  <si>
    <r>
      <t xml:space="preserve">Source:  1901-1996 Michigan Resident Death File, Division for Vital Records and Health Statistics, MDCH </t>
    </r>
    <r>
      <rPr>
        <i/>
        <sz val="10"/>
        <rFont val="Arial"/>
        <family val="2"/>
      </rPr>
      <t>Monthly Vital Statistics Report,</t>
    </r>
    <r>
      <rPr>
        <sz val="10"/>
        <rFont val="Arial"/>
        <family val="2"/>
      </rPr>
      <t xml:space="preserve"> National Center for Health Statistics</t>
    </r>
  </si>
  <si>
    <t>Note:  1995 estimated population is used to calculate 1996 life expectancy. Data for 1950 and 1960 are for persons of white and other than white race.</t>
  </si>
  <si>
    <t>Life Expectancy at Birth by Sex and Race</t>
  </si>
  <si>
    <t>Table 2.8</t>
  </si>
  <si>
    <t>Married</t>
  </si>
  <si>
    <t>Widowed</t>
  </si>
  <si>
    <t>Divorced</t>
  </si>
  <si>
    <t>Note:     Asterisk (*) indicates that data do not meet standards of reliability or precision.</t>
  </si>
  <si>
    <t>Note:     Rates are per 100,000 population. 1995 estimated population is used to calculate 1996 rates. United States data are provisional.</t>
  </si>
  <si>
    <r>
      <t xml:space="preserve">Source:  1996 Michigan Resident Death File, Division for Vital Records and Health Statistics, MDCH  </t>
    </r>
    <r>
      <rPr>
        <i/>
        <sz val="10"/>
        <rFont val="Arial"/>
        <family val="2"/>
      </rPr>
      <t>Monthly Vital Statistics Report,</t>
    </r>
    <r>
      <rPr>
        <sz val="10"/>
        <rFont val="Arial"/>
        <family val="2"/>
      </rPr>
      <t xml:space="preserve"> National Center for Health Statistics</t>
    </r>
  </si>
  <si>
    <t>Michigan Rank</t>
  </si>
  <si>
    <t>Number of Deaths</t>
  </si>
  <si>
    <r>
      <t xml:space="preserve">Note:  Rates are per 100,000 population. </t>
    </r>
    <r>
      <rPr>
        <vertAlign val="superscript"/>
        <sz val="10"/>
        <rFont val="Arial"/>
        <family val="2"/>
      </rPr>
      <t xml:space="preserve"> </t>
    </r>
    <r>
      <rPr>
        <sz val="10"/>
        <rFont val="Arial"/>
        <family val="2"/>
      </rPr>
      <t>1995 estimated population is used to calculate 1996 rates. Asterisk (*) indicates that data do not meet standards of reliability or precision.</t>
    </r>
  </si>
  <si>
    <t>Note:  Age-adjusted death rates are based on age-specific death rates per 100,000 population in specified group. 1995 estimated population is used to calculate 1996 rate. Age-Adjsuted death rates are computed by the direct method, using as the standard population the age distribution of the total population of the United States as enumerated in 1940 (See Technical Notes).</t>
  </si>
  <si>
    <t>Age</t>
  </si>
  <si>
    <t>Rank and Cause of Death</t>
  </si>
  <si>
    <t>Note: Age groups do not add to respective totals because records with age not stated are included only in the total. Rates may not agree with those shown elsewhere in this section since records of unknown sex and race were randomly allocated prior to rate calculation for the other tables, and were not included in calculations for this table. Rates are per 100,000 population. 1995 estimated population is used to calculate 1996 rates.</t>
  </si>
  <si>
    <t>Caution:  Care should be taken drawing inferences from rates based on small numbers of events or small population base. These rates tend to exhibit considerable variation which may negate their usefulness for comparative purposes.</t>
  </si>
  <si>
    <t>Note: Subtotals by sex and race do not add to the grand total as the race was not stated on records for 17 males and 12 females. Age groups do not add to respective totals because records with age not stated are included only in the total. Rates may not agree with those shown elsewhere in this section since records of unknown sex and race were randomly allocated prior to rate calculation for the other tables, and were not included in calculations for this table. Rates are per 100,000 population. 1995 estimated population is used to calculate 1996 rates.</t>
  </si>
  <si>
    <r>
      <t xml:space="preserve">Note: Total includes data for individuals with sex unspecified. U.S. rankings are based on a 10 percent sample of provisional data. Prematurity are deaths coded 765 and 769, detailed list of the 9th revision of the </t>
    </r>
    <r>
      <rPr>
        <i/>
        <u val="single"/>
        <sz val="10"/>
        <rFont val="Arial"/>
        <family val="2"/>
      </rPr>
      <t>International Classification of Diseases</t>
    </r>
    <r>
      <rPr>
        <sz val="10"/>
        <rFont val="Arial"/>
        <family val="2"/>
      </rPr>
      <t>, WHO</t>
    </r>
  </si>
  <si>
    <t>Index</t>
  </si>
  <si>
    <r>
      <t>Table 1</t>
    </r>
    <r>
      <rPr>
        <sz val="10"/>
        <rFont val="Comic Sans MS"/>
        <family val="4"/>
      </rPr>
      <t xml:space="preserve">   Number of Deaths and Crude Death Rates, Michigan and United States Residents, 1970 - 1996</t>
    </r>
  </si>
  <si>
    <r>
      <t>Table 2</t>
    </r>
    <r>
      <rPr>
        <sz val="10"/>
        <rFont val="Comic Sans MS"/>
        <family val="4"/>
      </rPr>
      <t xml:space="preserve">   Number of Deaths by Race and Ancestry, Michigan Residents, 1970 - 1996</t>
    </r>
  </si>
  <si>
    <r>
      <t>Table 3</t>
    </r>
    <r>
      <rPr>
        <sz val="10"/>
        <rFont val="Comic Sans MS"/>
        <family val="4"/>
      </rPr>
      <t xml:space="preserve">   Number of Deaths by Age, Race, and Sex, Michigan Residents, 1996</t>
    </r>
  </si>
  <si>
    <r>
      <t>Table 4</t>
    </r>
    <r>
      <rPr>
        <sz val="10"/>
        <rFont val="Comic Sans MS"/>
        <family val="4"/>
      </rPr>
      <t xml:space="preserve">   Death Rates and Age-Adjusted Death Rates by Age and Race,  Michigan Residents, 1996</t>
    </r>
  </si>
  <si>
    <r>
      <t>Table 5</t>
    </r>
    <r>
      <rPr>
        <sz val="10"/>
        <rFont val="Comic Sans MS"/>
        <family val="4"/>
      </rPr>
      <t xml:space="preserve">   Death Rates and Age-Adjusted Death Rates by Age and Race, Michigan Male Residents, 1996</t>
    </r>
  </si>
  <si>
    <r>
      <t>Table 6</t>
    </r>
    <r>
      <rPr>
        <sz val="10"/>
        <rFont val="Comic Sans MS"/>
        <family val="4"/>
      </rPr>
      <t xml:space="preserve">   Death Rates and Age-Adjusted Death Rates by Age and Race,  Michigan Female Residents, 1996</t>
    </r>
  </si>
  <si>
    <r>
      <t>Table 7</t>
    </r>
    <r>
      <rPr>
        <sz val="10"/>
        <rFont val="Comic Sans MS"/>
        <family val="4"/>
      </rPr>
      <t xml:space="preserve">   Life Expectancy at Birth by Sex, Michigan and United States Residents, Selected Years, 1901 - 1996</t>
    </r>
  </si>
  <si>
    <r>
      <t>Table 8</t>
    </r>
    <r>
      <rPr>
        <sz val="10"/>
        <rFont val="Comic Sans MS"/>
        <family val="4"/>
      </rPr>
      <t xml:space="preserve">   Life Expectancy at Birth by Sex and Race, Michigan Residents, Selected Years, 1950 - 1996</t>
    </r>
  </si>
  <si>
    <r>
      <t>Table 10</t>
    </r>
    <r>
      <rPr>
        <sz val="10"/>
        <rFont val="Comic Sans MS"/>
        <family val="4"/>
      </rPr>
      <t xml:space="preserve">   Michigan Resident Deaths Occurring Outside Michigan by Place of Occurrence and Occurring in Michigan to Non-Michigan Residentsby Place of Residence, 1996</t>
    </r>
  </si>
  <si>
    <r>
      <t>Table 11</t>
    </r>
    <r>
      <rPr>
        <sz val="10"/>
        <rFont val="Comic Sans MS"/>
        <family val="4"/>
      </rPr>
      <t xml:space="preserve">   Leading Causes of Death and Cause-Specific Rates, Michigan and United States Residents, 1996</t>
    </r>
  </si>
  <si>
    <r>
      <t>Table 12</t>
    </r>
    <r>
      <rPr>
        <sz val="10"/>
        <rFont val="Comic Sans MS"/>
        <family val="4"/>
      </rPr>
      <t xml:space="preserve">   Number of Deaths by Ten Leading Causes by Race and Sex, Michigan Residents, 1996</t>
    </r>
  </si>
  <si>
    <r>
      <t>Table 13</t>
    </r>
    <r>
      <rPr>
        <sz val="10"/>
        <rFont val="Comic Sans MS"/>
        <family val="4"/>
      </rPr>
      <t xml:space="preserve">   Leading Causes of Death and Crude Death Rates by Race and Sex, Michigan Residents, 1996</t>
    </r>
  </si>
  <si>
    <r>
      <t>Table 14</t>
    </r>
    <r>
      <rPr>
        <sz val="10"/>
        <rFont val="Comic Sans MS"/>
        <family val="4"/>
      </rPr>
      <t xml:space="preserve">   Leading Causes of Death and Age-Adjusted Death Rates by Race and Sex, Michigan Residents, 1996</t>
    </r>
  </si>
  <si>
    <r>
      <t xml:space="preserve">Table 15 </t>
    </r>
    <r>
      <rPr>
        <sz val="10"/>
        <rFont val="Comic Sans MS"/>
        <family val="4"/>
      </rPr>
      <t xml:space="preserve">  Leading Causes of Death and Cause-Specific Rates by Age, Sex and Race, Michigan Residents, 1996</t>
    </r>
  </si>
  <si>
    <r>
      <t xml:space="preserve">Table 16 </t>
    </r>
    <r>
      <rPr>
        <sz val="10"/>
        <rFont val="Comic Sans MS"/>
        <family val="4"/>
      </rPr>
      <t xml:space="preserve">  Leading Causes of Death and Cause-Specific Rates by Age, Sex and Race, Michigan Residents White Males, 1996</t>
    </r>
  </si>
  <si>
    <r>
      <t xml:space="preserve">Table 17 </t>
    </r>
    <r>
      <rPr>
        <sz val="10"/>
        <rFont val="Comic Sans MS"/>
        <family val="4"/>
      </rPr>
      <t xml:space="preserve">  Leading Causes of Death and Cause-Specific Rates by Age, Sex and Race, Michigan Residents Black Males, 1996</t>
    </r>
  </si>
  <si>
    <r>
      <t xml:space="preserve">Table 18 </t>
    </r>
    <r>
      <rPr>
        <sz val="10"/>
        <rFont val="Comic Sans MS"/>
        <family val="4"/>
      </rPr>
      <t xml:space="preserve">  Leading Causes of Death and Cause-Specific Rates by Age, Sex and Race, Michigan Residents White Females, 1996</t>
    </r>
  </si>
  <si>
    <r>
      <t xml:space="preserve">Table 19 </t>
    </r>
    <r>
      <rPr>
        <sz val="10"/>
        <rFont val="Comic Sans MS"/>
        <family val="4"/>
      </rPr>
      <t xml:space="preserve">  Leading Causes of Death and Cause-Specific Rates by Age, Sex and Race, Michigan Residents Black Females, 1996</t>
    </r>
  </si>
  <si>
    <t>Death Rates and Age-Adjusted Death Rates by Age and  Race</t>
  </si>
  <si>
    <r>
      <t>Table 9</t>
    </r>
    <r>
      <rPr>
        <sz val="10"/>
        <rFont val="Comic Sans MS"/>
        <family val="4"/>
      </rPr>
      <t xml:space="preserve">   Deaths by Sex, and Marital Status, Michigan Residents, 1996</t>
    </r>
  </si>
  <si>
    <r>
      <t>Table 20</t>
    </r>
    <r>
      <rPr>
        <sz val="10"/>
        <rFont val="Comic Sans MS"/>
        <family val="4"/>
      </rPr>
      <t xml:space="preserve">   Years of Potential Life Lost Below Age 75, Due to the Ten Leading Causes of Death and Selected Other Causes, Michigan Residents, 1996</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</si>
</sst>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5">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u val="single"/>
      <sz val="10"/>
      <name val="Arial"/>
      <family val="2"/>
    </font>
    <font>
      <sz val="9"/>
      <name val="Arial"/>
      <family val="2"/>
    </font>
    <font>
      <sz val="8"/>
      <name val="Arial"/>
      <family val="2"/>
    </font>
    <font>
      <b/>
      <vertAlign val="superscript"/>
      <sz val="10"/>
      <name val="Arial"/>
      <family val="2"/>
    </font>
    <font>
      <i/>
      <sz val="10"/>
      <name val="Arial"/>
      <family val="2"/>
    </font>
    <font>
      <i/>
      <u val="single"/>
      <sz val="10"/>
      <name val="Arial"/>
      <family val="2"/>
    </font>
    <font>
      <sz val="10"/>
      <name val="Comic Sans MS"/>
      <family val="4"/>
    </font>
    <font>
      <b/>
      <sz val="10"/>
      <name val="Comic Sans MS"/>
      <family val="4"/>
    </font>
  </fonts>
  <fills count="2">
    <fill>
      <patternFill/>
    </fill>
    <fill>
      <patternFill patternType="gray125"/>
    </fill>
  </fills>
  <borders count="31">
    <border>
      <left/>
      <right/>
      <top/>
      <bottom/>
      <diagonal/>
    </border>
    <border>
      <left>
        <color indexed="63"/>
      </left>
      <right style="thin"/>
      <top style="double"/>
      <bottom>
        <color indexed="63"/>
      </bottom>
    </border>
    <border>
      <left>
        <color indexed="63"/>
      </left>
      <right style="double"/>
      <top style="double"/>
      <bottom>
        <color indexed="63"/>
      </bottom>
    </border>
    <border>
      <left>
        <color indexed="63"/>
      </left>
      <right style="double"/>
      <top>
        <color indexed="63"/>
      </top>
      <bottom style="mediu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medium"/>
      <bottom style="double"/>
    </border>
    <border>
      <left>
        <color indexed="63"/>
      </left>
      <right style="thin"/>
      <top style="medium"/>
      <bottom style="double"/>
    </border>
    <border>
      <left style="double"/>
      <right style="thin"/>
      <top style="double"/>
      <bottom>
        <color indexed="63"/>
      </bottom>
    </border>
    <border>
      <left style="double"/>
      <right style="thin"/>
      <top>
        <color indexed="63"/>
      </top>
      <bottom style="medium"/>
    </border>
    <border>
      <left>
        <color indexed="63"/>
      </left>
      <right style="thin"/>
      <top>
        <color indexed="63"/>
      </top>
      <bottom style="medium"/>
    </border>
    <border>
      <left>
        <color indexed="63"/>
      </left>
      <right style="double"/>
      <top style="medium"/>
      <bottom style="double"/>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4" fillId="0" borderId="1" xfId="0" applyFont="1" applyBorder="1" applyAlignment="1" applyProtection="1">
      <alignment horizontal="center"/>
      <protection/>
    </xf>
    <xf numFmtId="0" fontId="4" fillId="0" borderId="2" xfId="0" applyFont="1" applyBorder="1" applyAlignment="1" applyProtection="1">
      <alignment horizontal="center"/>
      <protection/>
    </xf>
    <xf numFmtId="0" fontId="4" fillId="0" borderId="3" xfId="0" applyFont="1" applyBorder="1" applyAlignment="1" applyProtection="1">
      <alignment horizontal="center"/>
      <protection/>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4" xfId="0" applyFont="1" applyBorder="1" applyAlignment="1" applyProtection="1">
      <alignment horizontal="center"/>
      <protection/>
    </xf>
    <xf numFmtId="0" fontId="4" fillId="0" borderId="5" xfId="0" applyFont="1" applyBorder="1" applyAlignment="1" applyProtection="1">
      <alignment horizontal="left"/>
      <protection/>
    </xf>
    <xf numFmtId="37" fontId="4" fillId="0" borderId="5" xfId="0" applyNumberFormat="1" applyFont="1" applyBorder="1" applyAlignment="1" applyProtection="1">
      <alignment/>
      <protection/>
    </xf>
    <xf numFmtId="0" fontId="4" fillId="0" borderId="7" xfId="0" applyFont="1" applyBorder="1" applyAlignment="1">
      <alignment/>
    </xf>
    <xf numFmtId="0" fontId="4" fillId="0" borderId="8" xfId="0" applyFont="1" applyBorder="1" applyAlignment="1" applyProtection="1">
      <alignment horizontal="left"/>
      <protection/>
    </xf>
    <xf numFmtId="0" fontId="6" fillId="0" borderId="0" xfId="0" applyFont="1" applyAlignment="1" applyProtection="1" quotePrefix="1">
      <alignment horizontal="left"/>
      <protection/>
    </xf>
    <xf numFmtId="0" fontId="4" fillId="0" borderId="0" xfId="0" applyFont="1" applyAlignment="1" applyProtection="1">
      <alignment horizontal="left"/>
      <protection/>
    </xf>
    <xf numFmtId="0" fontId="4" fillId="0" borderId="0" xfId="0" applyFont="1" applyBorder="1" applyAlignment="1">
      <alignment/>
    </xf>
    <xf numFmtId="0" fontId="4" fillId="0" borderId="9" xfId="0" applyFont="1" applyBorder="1" applyAlignment="1" applyProtection="1">
      <alignment horizontal="left"/>
      <protection/>
    </xf>
    <xf numFmtId="0" fontId="4" fillId="0" borderId="10" xfId="0" applyFont="1" applyBorder="1" applyAlignment="1" applyProtection="1">
      <alignment horizontal="left"/>
      <protection/>
    </xf>
    <xf numFmtId="0" fontId="4" fillId="0" borderId="11" xfId="0" applyFont="1" applyBorder="1" applyAlignment="1" applyProtection="1">
      <alignment horizontal="center"/>
      <protection/>
    </xf>
    <xf numFmtId="37" fontId="4" fillId="0" borderId="6" xfId="0" applyNumberFormat="1" applyFont="1" applyBorder="1" applyAlignment="1" applyProtection="1">
      <alignment/>
      <protection/>
    </xf>
    <xf numFmtId="37" fontId="4" fillId="0" borderId="6" xfId="0" applyNumberFormat="1" applyFont="1" applyBorder="1" applyAlignment="1" applyProtection="1">
      <alignment horizontal="right"/>
      <protection/>
    </xf>
    <xf numFmtId="37" fontId="4" fillId="0" borderId="6" xfId="0" applyNumberFormat="1" applyFont="1" applyBorder="1" applyAlignment="1">
      <alignment/>
    </xf>
    <xf numFmtId="0" fontId="4" fillId="0" borderId="5" xfId="0" applyFont="1" applyBorder="1" applyAlignment="1" applyProtection="1">
      <alignment horizontal="left" wrapText="1"/>
      <protection/>
    </xf>
    <xf numFmtId="0" fontId="4" fillId="0" borderId="4" xfId="0" applyFont="1" applyBorder="1" applyAlignment="1" applyProtection="1">
      <alignment horizontal="left"/>
      <protection/>
    </xf>
    <xf numFmtId="37" fontId="4" fillId="0" borderId="12" xfId="0" applyNumberFormat="1" applyFont="1" applyBorder="1" applyAlignment="1" applyProtection="1">
      <alignment/>
      <protection/>
    </xf>
    <xf numFmtId="0" fontId="8" fillId="0" borderId="0" xfId="0" applyFont="1" applyAlignment="1" applyProtection="1">
      <alignment horizontal="left"/>
      <protection/>
    </xf>
    <xf numFmtId="37" fontId="4" fillId="0" borderId="5" xfId="0" applyNumberFormat="1" applyFont="1" applyBorder="1" applyAlignment="1">
      <alignment/>
    </xf>
    <xf numFmtId="37" fontId="8" fillId="0" borderId="0" xfId="0" applyNumberFormat="1" applyFont="1" applyBorder="1" applyAlignment="1">
      <alignment/>
    </xf>
    <xf numFmtId="165" fontId="4" fillId="0" borderId="0" xfId="0" applyNumberFormat="1" applyFont="1" applyAlignment="1" applyProtection="1">
      <alignment/>
      <protection/>
    </xf>
    <xf numFmtId="166" fontId="4" fillId="0" borderId="5" xfId="0" applyNumberFormat="1" applyFont="1" applyBorder="1" applyAlignment="1" applyProtection="1">
      <alignment/>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169" fontId="4" fillId="0" borderId="0" xfId="0" applyNumberFormat="1" applyFont="1" applyAlignment="1">
      <alignment/>
    </xf>
    <xf numFmtId="170" fontId="4" fillId="0" borderId="5" xfId="0" applyNumberFormat="1" applyFont="1" applyBorder="1" applyAlignment="1" applyProtection="1">
      <alignment/>
      <protection/>
    </xf>
    <xf numFmtId="170" fontId="4" fillId="0" borderId="0" xfId="0" applyNumberFormat="1" applyFont="1" applyAlignment="1" applyProtection="1">
      <alignment/>
      <protection/>
    </xf>
    <xf numFmtId="166" fontId="4" fillId="0" borderId="5" xfId="0" applyNumberFormat="1" applyFont="1" applyBorder="1" applyAlignment="1">
      <alignment/>
    </xf>
    <xf numFmtId="169"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5" xfId="0" applyNumberFormat="1" applyFont="1" applyBorder="1" applyAlignment="1" applyProtection="1">
      <alignment/>
      <protection/>
    </xf>
    <xf numFmtId="164" fontId="4" fillId="0" borderId="0" xfId="0" applyNumberFormat="1" applyFont="1" applyBorder="1" applyAlignment="1" applyProtection="1">
      <alignment horizontal="center"/>
      <protection/>
    </xf>
    <xf numFmtId="164" fontId="4" fillId="0" borderId="0" xfId="0" applyNumberFormat="1" applyFont="1" applyBorder="1" applyAlignment="1" applyProtection="1">
      <alignment horizontal="left"/>
      <protection/>
    </xf>
    <xf numFmtId="168" fontId="4" fillId="0" borderId="0" xfId="0" applyNumberFormat="1" applyFont="1" applyBorder="1" applyAlignment="1" applyProtection="1">
      <alignment horizontal="center"/>
      <protection/>
    </xf>
    <xf numFmtId="168" fontId="4" fillId="0" borderId="0" xfId="0" applyNumberFormat="1" applyFont="1" applyBorder="1" applyAlignment="1" applyProtection="1">
      <alignment horizontal="left"/>
      <protection/>
    </xf>
    <xf numFmtId="37" fontId="4" fillId="0" borderId="5" xfId="0" applyNumberFormat="1" applyFont="1" applyBorder="1" applyAlignment="1" applyProtection="1">
      <alignment horizontal="right"/>
      <protection/>
    </xf>
    <xf numFmtId="37" fontId="4" fillId="0" borderId="0" xfId="0" applyNumberFormat="1" applyFont="1" applyAlignment="1">
      <alignment/>
    </xf>
    <xf numFmtId="166" fontId="4" fillId="0" borderId="0" xfId="0" applyNumberFormat="1" applyFont="1" applyBorder="1" applyAlignment="1" applyProtection="1">
      <alignment horizontal="center"/>
      <protection/>
    </xf>
    <xf numFmtId="37" fontId="4" fillId="0" borderId="5" xfId="0" applyNumberFormat="1" applyFont="1" applyBorder="1" applyAlignment="1" applyProtection="1">
      <alignment horizontal="center"/>
      <protection/>
    </xf>
    <xf numFmtId="37" fontId="4" fillId="0" borderId="5" xfId="0" applyNumberFormat="1" applyFont="1" applyBorder="1" applyAlignment="1">
      <alignment horizontal="center"/>
    </xf>
    <xf numFmtId="166" fontId="4" fillId="0" borderId="13" xfId="0" applyNumberFormat="1" applyFont="1" applyBorder="1" applyAlignment="1" applyProtection="1">
      <alignment/>
      <protection/>
    </xf>
    <xf numFmtId="0" fontId="4" fillId="0" borderId="13" xfId="0" applyFont="1" applyBorder="1" applyAlignment="1" applyProtection="1">
      <alignment horizontal="center"/>
      <protection/>
    </xf>
    <xf numFmtId="37" fontId="4" fillId="0" borderId="0" xfId="0" applyNumberFormat="1" applyFont="1" applyBorder="1" applyAlignment="1">
      <alignment/>
    </xf>
    <xf numFmtId="37" fontId="4" fillId="0" borderId="5" xfId="0" applyNumberFormat="1" applyFont="1" applyBorder="1" applyAlignment="1" applyProtection="1" quotePrefix="1">
      <alignment horizontal="right"/>
      <protection/>
    </xf>
    <xf numFmtId="0" fontId="0" fillId="0" borderId="0" xfId="0" applyBorder="1" applyAlignment="1">
      <alignment/>
    </xf>
    <xf numFmtId="0" fontId="8" fillId="0" borderId="0" xfId="0" applyFont="1" applyBorder="1" applyAlignment="1">
      <alignment/>
    </xf>
    <xf numFmtId="167" fontId="4" fillId="0" borderId="5" xfId="0" applyNumberFormat="1" applyFont="1" applyBorder="1" applyAlignment="1" applyProtection="1" quotePrefix="1">
      <alignment horizontal="right"/>
      <protection/>
    </xf>
    <xf numFmtId="169" fontId="4" fillId="0" borderId="0" xfId="0" applyNumberFormat="1" applyFont="1" applyBorder="1" applyAlignment="1" applyProtection="1" quotePrefix="1">
      <alignment horizontal="center"/>
      <protection/>
    </xf>
    <xf numFmtId="167" fontId="4" fillId="0" borderId="5" xfId="0" applyNumberFormat="1" applyFont="1" applyBorder="1" applyAlignment="1">
      <alignment/>
    </xf>
    <xf numFmtId="166"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37" fontId="4" fillId="0" borderId="14" xfId="0" applyNumberFormat="1" applyFont="1" applyBorder="1" applyAlignment="1">
      <alignment/>
    </xf>
    <xf numFmtId="0" fontId="8" fillId="0" borderId="0" xfId="0" applyFont="1" applyBorder="1" applyAlignment="1">
      <alignment wrapText="1"/>
    </xf>
    <xf numFmtId="0" fontId="4" fillId="0" borderId="14" xfId="0" applyFont="1" applyBorder="1" applyAlignment="1" applyProtection="1">
      <alignment horizontal="center"/>
      <protection/>
    </xf>
    <xf numFmtId="0" fontId="4" fillId="0" borderId="0" xfId="0" applyFont="1" applyAlignment="1" applyProtection="1" quotePrefix="1">
      <alignment horizontal="left"/>
      <protection/>
    </xf>
    <xf numFmtId="37" fontId="4" fillId="0" borderId="0" xfId="0" applyNumberFormat="1" applyFont="1" applyAlignment="1" applyProtection="1" quotePrefix="1">
      <alignment horizontal="left"/>
      <protection/>
    </xf>
    <xf numFmtId="0" fontId="4" fillId="0" borderId="14" xfId="0" applyFont="1" applyBorder="1" applyAlignment="1" applyProtection="1">
      <alignment horizontal="left"/>
      <protection/>
    </xf>
    <xf numFmtId="37" fontId="4" fillId="0" borderId="14" xfId="0" applyNumberFormat="1" applyFont="1" applyBorder="1" applyAlignment="1" applyProtection="1">
      <alignment/>
      <protection/>
    </xf>
    <xf numFmtId="0" fontId="4" fillId="0" borderId="15" xfId="0" applyFont="1" applyBorder="1" applyAlignment="1" applyProtection="1">
      <alignment horizontal="left"/>
      <protection/>
    </xf>
    <xf numFmtId="37" fontId="4" fillId="0" borderId="15" xfId="0" applyNumberFormat="1" applyFont="1" applyBorder="1" applyAlignment="1" applyProtection="1">
      <alignment/>
      <protection/>
    </xf>
    <xf numFmtId="0" fontId="4" fillId="0" borderId="16" xfId="0" applyFont="1" applyBorder="1" applyAlignment="1" applyProtection="1">
      <alignment horizontal="center"/>
      <protection/>
    </xf>
    <xf numFmtId="0" fontId="4" fillId="0" borderId="16" xfId="0" applyFont="1" applyBorder="1" applyAlignment="1" applyProtection="1">
      <alignment horizontal="left"/>
      <protection/>
    </xf>
    <xf numFmtId="0" fontId="4" fillId="0" borderId="16" xfId="0" applyFont="1" applyBorder="1" applyAlignment="1">
      <alignment wrapText="1"/>
    </xf>
    <xf numFmtId="0" fontId="4" fillId="0" borderId="17" xfId="0" applyFont="1" applyBorder="1" applyAlignment="1" applyProtection="1">
      <alignment horizontal="center"/>
      <protection/>
    </xf>
    <xf numFmtId="0" fontId="4" fillId="0" borderId="17" xfId="0" applyFont="1" applyBorder="1" applyAlignment="1" applyProtection="1">
      <alignment horizontal="left"/>
      <protection/>
    </xf>
    <xf numFmtId="167" fontId="4" fillId="0" borderId="14" xfId="0" applyNumberFormat="1" applyFont="1" applyBorder="1" applyAlignment="1" applyProtection="1">
      <alignment/>
      <protection/>
    </xf>
    <xf numFmtId="0" fontId="4" fillId="0" borderId="18" xfId="0" applyFont="1" applyBorder="1" applyAlignment="1" applyProtection="1">
      <alignment horizontal="left"/>
      <protection/>
    </xf>
    <xf numFmtId="37" fontId="4" fillId="0" borderId="13" xfId="0" applyNumberFormat="1" applyFont="1" applyBorder="1" applyAlignment="1" applyProtection="1">
      <alignment/>
      <protection/>
    </xf>
    <xf numFmtId="167" fontId="4" fillId="0" borderId="13" xfId="0" applyNumberFormat="1" applyFont="1" applyBorder="1" applyAlignment="1" applyProtection="1">
      <alignment/>
      <protection/>
    </xf>
    <xf numFmtId="166" fontId="4" fillId="0" borderId="5" xfId="0" applyNumberFormat="1" applyFont="1" applyBorder="1" applyAlignment="1" applyProtection="1" quotePrefix="1">
      <alignment horizontal="right"/>
      <protection/>
    </xf>
    <xf numFmtId="166" fontId="4" fillId="0" borderId="14" xfId="0" applyNumberFormat="1" applyFont="1" applyBorder="1" applyAlignment="1" applyProtection="1">
      <alignment/>
      <protection/>
    </xf>
    <xf numFmtId="0" fontId="4" fillId="0" borderId="14" xfId="0" applyFont="1" applyBorder="1" applyAlignment="1" applyProtection="1" quotePrefix="1">
      <alignment horizontal="center"/>
      <protection/>
    </xf>
    <xf numFmtId="0" fontId="4" fillId="0" borderId="19" xfId="0" applyFont="1" applyBorder="1" applyAlignment="1" applyProtection="1">
      <alignment horizontal="center"/>
      <protection/>
    </xf>
    <xf numFmtId="0" fontId="4" fillId="0" borderId="16" xfId="0" applyFont="1" applyBorder="1" applyAlignment="1">
      <alignment/>
    </xf>
    <xf numFmtId="0" fontId="4" fillId="0" borderId="20"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21" xfId="0" applyFont="1" applyBorder="1" applyAlignment="1" applyProtection="1">
      <alignment horizontal="centerContinuous"/>
      <protection/>
    </xf>
    <xf numFmtId="0" fontId="4" fillId="0" borderId="22" xfId="0" applyFont="1" applyBorder="1" applyAlignment="1">
      <alignment horizontal="centerContinuous"/>
    </xf>
    <xf numFmtId="0" fontId="4" fillId="0" borderId="13" xfId="0" applyFont="1" applyBorder="1" applyAlignment="1">
      <alignment horizontal="centerContinuous"/>
    </xf>
    <xf numFmtId="0" fontId="4" fillId="0" borderId="17" xfId="0" applyFont="1" applyBorder="1" applyAlignment="1">
      <alignment horizontal="center"/>
    </xf>
    <xf numFmtId="37" fontId="4" fillId="0" borderId="5" xfId="0" applyNumberFormat="1" applyFont="1" applyBorder="1" applyAlignment="1" applyProtection="1" quotePrefix="1">
      <alignment horizontal="center"/>
      <protection/>
    </xf>
    <xf numFmtId="37" fontId="4" fillId="0" borderId="14" xfId="0" applyNumberFormat="1" applyFont="1" applyBorder="1" applyAlignment="1" applyProtection="1">
      <alignment horizontal="center"/>
      <protection/>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pplyProtection="1">
      <alignment horizontal="center"/>
      <protection/>
    </xf>
    <xf numFmtId="166" fontId="4" fillId="0" borderId="15" xfId="0" applyNumberFormat="1" applyFont="1" applyBorder="1" applyAlignment="1" applyProtection="1">
      <alignment/>
      <protection/>
    </xf>
    <xf numFmtId="0" fontId="4" fillId="0" borderId="22" xfId="0" applyFont="1" applyBorder="1" applyAlignment="1" applyProtection="1">
      <alignment horizontal="centerContinuous"/>
      <protection/>
    </xf>
    <xf numFmtId="0" fontId="4" fillId="0" borderId="16" xfId="0" applyFont="1" applyBorder="1" applyAlignment="1" applyProtection="1">
      <alignment horizontal="left" wrapText="1"/>
      <protection/>
    </xf>
    <xf numFmtId="37" fontId="4" fillId="0" borderId="13" xfId="0" applyNumberFormat="1" applyFont="1" applyBorder="1" applyAlignment="1">
      <alignment/>
    </xf>
    <xf numFmtId="0" fontId="4" fillId="0" borderId="16" xfId="0" applyFont="1" applyBorder="1" applyAlignment="1">
      <alignment horizontal="center"/>
    </xf>
    <xf numFmtId="0" fontId="4" fillId="0" borderId="23" xfId="0" applyFont="1" applyBorder="1" applyAlignment="1" applyProtection="1">
      <alignment horizontal="centerContinuous"/>
      <protection/>
    </xf>
    <xf numFmtId="0" fontId="4" fillId="0" borderId="15" xfId="0" applyFont="1" applyBorder="1" applyAlignment="1">
      <alignment horizontal="centerContinuous"/>
    </xf>
    <xf numFmtId="37" fontId="4" fillId="0" borderId="14" xfId="0" applyNumberFormat="1" applyFont="1" applyBorder="1" applyAlignment="1" applyProtection="1" quotePrefix="1">
      <alignment horizontal="right"/>
      <protection/>
    </xf>
    <xf numFmtId="166" fontId="4" fillId="0" borderId="14" xfId="0" applyNumberFormat="1" applyFont="1" applyBorder="1" applyAlignment="1" applyProtection="1" quotePrefix="1">
      <alignment horizontal="right"/>
      <protection/>
    </xf>
    <xf numFmtId="37" fontId="4" fillId="0" borderId="18" xfId="0" applyNumberFormat="1" applyFont="1" applyBorder="1" applyAlignment="1" applyProtection="1">
      <alignment horizontal="center"/>
      <protection/>
    </xf>
    <xf numFmtId="37" fontId="4" fillId="0" borderId="16" xfId="0" applyNumberFormat="1" applyFont="1" applyBorder="1" applyAlignment="1" applyProtection="1">
      <alignment horizontal="left"/>
      <protection/>
    </xf>
    <xf numFmtId="37" fontId="4" fillId="0" borderId="17" xfId="0" applyNumberFormat="1" applyFont="1" applyBorder="1" applyAlignment="1" applyProtection="1">
      <alignment horizontal="left"/>
      <protection/>
    </xf>
    <xf numFmtId="0" fontId="4" fillId="0" borderId="20" xfId="0" applyFont="1" applyBorder="1" applyAlignment="1" applyProtection="1">
      <alignment horizontal="left"/>
      <protection/>
    </xf>
    <xf numFmtId="0" fontId="5" fillId="0" borderId="16" xfId="0" applyFont="1" applyBorder="1" applyAlignment="1" applyProtection="1">
      <alignment horizontal="left"/>
      <protection/>
    </xf>
    <xf numFmtId="166" fontId="4" fillId="0" borderId="14" xfId="0" applyNumberFormat="1" applyFont="1" applyBorder="1" applyAlignment="1">
      <alignment/>
    </xf>
    <xf numFmtId="169" fontId="4" fillId="0" borderId="16" xfId="0" applyNumberFormat="1" applyFont="1" applyBorder="1" applyAlignment="1" applyProtection="1">
      <alignment horizontal="center"/>
      <protection/>
    </xf>
    <xf numFmtId="169" fontId="4" fillId="0" borderId="16" xfId="0" applyNumberFormat="1" applyFont="1" applyBorder="1" applyAlignment="1" applyProtection="1" quotePrefix="1">
      <alignment horizontal="center"/>
      <protection/>
    </xf>
    <xf numFmtId="169" fontId="4" fillId="0" borderId="16" xfId="0" applyNumberFormat="1" applyFont="1" applyBorder="1" applyAlignment="1">
      <alignment horizontal="center"/>
    </xf>
    <xf numFmtId="169" fontId="4" fillId="0" borderId="0" xfId="0" applyNumberFormat="1" applyFont="1" applyBorder="1" applyAlignment="1">
      <alignment horizontal="center"/>
    </xf>
    <xf numFmtId="168" fontId="4" fillId="0" borderId="16" xfId="0" applyNumberFormat="1" applyFont="1" applyBorder="1" applyAlignment="1">
      <alignment horizontal="center"/>
    </xf>
    <xf numFmtId="168" fontId="4" fillId="0" borderId="16" xfId="0" applyNumberFormat="1" applyFont="1" applyBorder="1" applyAlignment="1" applyProtection="1">
      <alignment horizontal="center"/>
      <protection/>
    </xf>
    <xf numFmtId="169" fontId="4" fillId="0" borderId="17" xfId="0" applyNumberFormat="1" applyFont="1" applyBorder="1" applyAlignment="1" applyProtection="1" quotePrefix="1">
      <alignment horizontal="center"/>
      <protection/>
    </xf>
    <xf numFmtId="168" fontId="4" fillId="0" borderId="17" xfId="0" applyNumberFormat="1" applyFont="1" applyBorder="1" applyAlignment="1" applyProtection="1">
      <alignment horizontal="center"/>
      <protection/>
    </xf>
    <xf numFmtId="164" fontId="4" fillId="0" borderId="22" xfId="0" applyNumberFormat="1" applyFont="1" applyBorder="1" applyAlignment="1" applyProtection="1">
      <alignment horizontal="centerContinuous"/>
      <protection/>
    </xf>
    <xf numFmtId="164" fontId="4" fillId="0" borderId="17" xfId="0" applyNumberFormat="1" applyFont="1" applyBorder="1" applyAlignment="1" applyProtection="1">
      <alignment horizontal="center"/>
      <protection/>
    </xf>
    <xf numFmtId="164" fontId="4" fillId="0" borderId="18" xfId="0" applyNumberFormat="1" applyFont="1" applyBorder="1" applyAlignment="1" applyProtection="1">
      <alignment horizontal="center"/>
      <protection/>
    </xf>
    <xf numFmtId="164" fontId="4" fillId="0" borderId="16" xfId="0" applyNumberFormat="1" applyFont="1" applyBorder="1" applyAlignment="1" applyProtection="1">
      <alignment horizontal="center"/>
      <protection/>
    </xf>
    <xf numFmtId="164" fontId="4" fillId="0" borderId="23" xfId="0" applyNumberFormat="1" applyFont="1" applyBorder="1" applyAlignment="1" applyProtection="1">
      <alignment horizontal="centerContinuous"/>
      <protection/>
    </xf>
    <xf numFmtId="168" fontId="4" fillId="0" borderId="14" xfId="0" applyNumberFormat="1" applyFont="1" applyBorder="1" applyAlignment="1" applyProtection="1">
      <alignment/>
      <protection/>
    </xf>
    <xf numFmtId="168" fontId="4" fillId="0" borderId="5" xfId="0" applyNumberFormat="1" applyFont="1" applyBorder="1" applyAlignment="1" applyProtection="1">
      <alignment horizontal="center"/>
      <protection/>
    </xf>
    <xf numFmtId="164" fontId="4" fillId="0" borderId="5" xfId="0" applyNumberFormat="1" applyFont="1" applyBorder="1" applyAlignment="1" applyProtection="1">
      <alignment horizontal="center"/>
      <protection/>
    </xf>
    <xf numFmtId="164" fontId="4" fillId="0" borderId="15" xfId="0" applyNumberFormat="1" applyFont="1" applyBorder="1" applyAlignment="1" applyProtection="1">
      <alignment horizontal="centerContinuous"/>
      <protection/>
    </xf>
    <xf numFmtId="164" fontId="4" fillId="0" borderId="13" xfId="0" applyNumberFormat="1" applyFont="1" applyBorder="1" applyAlignment="1" applyProtection="1">
      <alignment horizontal="center"/>
      <protection/>
    </xf>
    <xf numFmtId="164" fontId="4" fillId="0" borderId="16" xfId="0" applyNumberFormat="1" applyFont="1" applyBorder="1" applyAlignment="1" applyProtection="1">
      <alignment horizontal="left"/>
      <protection/>
    </xf>
    <xf numFmtId="164" fontId="4" fillId="0" borderId="17" xfId="0" applyNumberFormat="1" applyFont="1" applyBorder="1" applyAlignment="1" applyProtection="1">
      <alignment horizontal="left"/>
      <protection/>
    </xf>
    <xf numFmtId="37" fontId="4" fillId="0" borderId="14" xfId="0" applyNumberFormat="1" applyFont="1" applyBorder="1" applyAlignment="1" applyProtection="1">
      <alignment horizontal="right"/>
      <protection/>
    </xf>
    <xf numFmtId="37" fontId="4" fillId="0" borderId="16" xfId="0" applyNumberFormat="1" applyFont="1" applyBorder="1" applyAlignment="1" applyProtection="1">
      <alignment horizontal="center"/>
      <protection/>
    </xf>
    <xf numFmtId="166" fontId="4" fillId="0" borderId="5" xfId="0" applyNumberFormat="1" applyFont="1" applyBorder="1" applyAlignment="1" applyProtection="1">
      <alignment horizontal="center"/>
      <protection/>
    </xf>
    <xf numFmtId="37" fontId="4" fillId="0" borderId="16" xfId="0" applyNumberFormat="1" applyFont="1" applyBorder="1" applyAlignment="1" applyProtection="1" quotePrefix="1">
      <alignment horizontal="center"/>
      <protection/>
    </xf>
    <xf numFmtId="37" fontId="4" fillId="0" borderId="17" xfId="0" applyNumberFormat="1" applyFont="1" applyBorder="1" applyAlignment="1" applyProtection="1" quotePrefix="1">
      <alignment horizontal="center"/>
      <protection/>
    </xf>
    <xf numFmtId="37" fontId="4" fillId="0" borderId="14" xfId="0" applyNumberFormat="1" applyFont="1" applyBorder="1" applyAlignment="1">
      <alignment horizontal="center"/>
    </xf>
    <xf numFmtId="166" fontId="4" fillId="0" borderId="14" xfId="0" applyNumberFormat="1" applyFont="1" applyBorder="1" applyAlignment="1" applyProtection="1">
      <alignment horizontal="center"/>
      <protection/>
    </xf>
    <xf numFmtId="0" fontId="4" fillId="0" borderId="16" xfId="0" applyFont="1" applyBorder="1" applyAlignment="1" applyProtection="1" quotePrefix="1">
      <alignment horizontal="center"/>
      <protection/>
    </xf>
    <xf numFmtId="0" fontId="4" fillId="0" borderId="17" xfId="0" applyFont="1" applyBorder="1" applyAlignment="1" applyProtection="1" quotePrefix="1">
      <alignment horizontal="center"/>
      <protection/>
    </xf>
    <xf numFmtId="0" fontId="5" fillId="0" borderId="0" xfId="0" applyFont="1" applyAlignment="1">
      <alignment horizontal="centerContinuous"/>
    </xf>
    <xf numFmtId="166" fontId="4" fillId="0" borderId="13" xfId="0" applyNumberFormat="1" applyFont="1" applyBorder="1" applyAlignment="1">
      <alignment/>
    </xf>
    <xf numFmtId="166" fontId="4" fillId="0" borderId="13" xfId="0" applyNumberFormat="1" applyFont="1" applyBorder="1" applyAlignment="1" quotePrefix="1">
      <alignment horizontal="right"/>
    </xf>
    <xf numFmtId="0" fontId="4" fillId="0" borderId="0" xfId="0" applyFont="1" applyAlignment="1">
      <alignment vertical="center" wrapText="1"/>
    </xf>
    <xf numFmtId="166" fontId="4" fillId="0" borderId="0" xfId="0" applyNumberFormat="1" applyFont="1" applyBorder="1" applyAlignment="1" applyProtection="1" quotePrefix="1">
      <alignment horizontal="center"/>
      <protection/>
    </xf>
    <xf numFmtId="166" fontId="4" fillId="0" borderId="19" xfId="0" applyNumberFormat="1" applyFont="1" applyBorder="1" applyAlignment="1" applyProtection="1" quotePrefix="1">
      <alignment horizontal="center"/>
      <protection/>
    </xf>
    <xf numFmtId="0" fontId="4" fillId="0" borderId="5" xfId="0" applyFont="1" applyBorder="1" applyAlignment="1" applyProtection="1" quotePrefix="1">
      <alignment horizontal="right"/>
      <protection/>
    </xf>
    <xf numFmtId="0" fontId="4" fillId="0" borderId="24" xfId="0" applyFont="1" applyBorder="1" applyAlignment="1">
      <alignment horizontal="centerContinuous"/>
    </xf>
    <xf numFmtId="0" fontId="4" fillId="0" borderId="25" xfId="0" applyFont="1" applyBorder="1" applyAlignment="1">
      <alignment/>
    </xf>
    <xf numFmtId="37" fontId="4" fillId="0" borderId="25" xfId="0" applyNumberFormat="1" applyFont="1" applyBorder="1" applyAlignment="1" applyProtection="1">
      <alignment/>
      <protection/>
    </xf>
    <xf numFmtId="37" fontId="4" fillId="0" borderId="25" xfId="0" applyNumberFormat="1" applyFont="1" applyBorder="1" applyAlignment="1">
      <alignment/>
    </xf>
    <xf numFmtId="37" fontId="4" fillId="0" borderId="25" xfId="0" applyNumberFormat="1" applyFont="1" applyBorder="1" applyAlignment="1" applyProtection="1">
      <alignment horizontal="right"/>
      <protection/>
    </xf>
    <xf numFmtId="37" fontId="4" fillId="0" borderId="26" xfId="0" applyNumberFormat="1" applyFont="1" applyBorder="1" applyAlignment="1" applyProtection="1">
      <alignment horizontal="right"/>
      <protection/>
    </xf>
    <xf numFmtId="0" fontId="4" fillId="0" borderId="13" xfId="0" applyFont="1" applyBorder="1" applyAlignment="1" applyProtection="1">
      <alignment/>
      <protection/>
    </xf>
    <xf numFmtId="37" fontId="4" fillId="0" borderId="16" xfId="0" applyNumberFormat="1" applyFont="1" applyBorder="1" applyAlignment="1" applyProtection="1">
      <alignment/>
      <protection/>
    </xf>
    <xf numFmtId="0" fontId="11" fillId="0" borderId="16" xfId="0" applyFont="1" applyBorder="1" applyAlignment="1" applyProtection="1">
      <alignment horizontal="left"/>
      <protection/>
    </xf>
    <xf numFmtId="0" fontId="11" fillId="0" borderId="17" xfId="0" applyFont="1" applyBorder="1" applyAlignment="1" applyProtection="1">
      <alignment horizontal="left"/>
      <protection/>
    </xf>
    <xf numFmtId="0" fontId="4" fillId="0" borderId="0" xfId="0" applyFont="1" applyAlignment="1">
      <alignment vertical="center" wrapText="1"/>
    </xf>
    <xf numFmtId="0" fontId="4" fillId="0" borderId="20" xfId="0" applyFont="1" applyBorder="1" applyAlignment="1" applyProtection="1">
      <alignment horizontal="center" vertical="center"/>
      <protection/>
    </xf>
    <xf numFmtId="0" fontId="0" fillId="0" borderId="17" xfId="0" applyBorder="1" applyAlignment="1">
      <alignment horizontal="center" vertical="center"/>
    </xf>
    <xf numFmtId="0" fontId="0" fillId="0" borderId="0" xfId="0" applyAlignment="1">
      <alignment vertical="center" wrapText="1"/>
    </xf>
    <xf numFmtId="0" fontId="4" fillId="0" borderId="0" xfId="0" applyFont="1" applyAlignment="1" applyProtection="1">
      <alignment horizontal="left" vertical="center" wrapText="1"/>
      <protection/>
    </xf>
    <xf numFmtId="0" fontId="0" fillId="0" borderId="16" xfId="0" applyBorder="1" applyAlignment="1">
      <alignment horizontal="center" vertical="center"/>
    </xf>
    <xf numFmtId="0" fontId="4" fillId="0" borderId="15" xfId="0" applyFont="1" applyBorder="1" applyAlignment="1" applyProtection="1">
      <alignment horizontal="center" vertical="center"/>
      <protection/>
    </xf>
    <xf numFmtId="0" fontId="0" fillId="0" borderId="14" xfId="0" applyBorder="1" applyAlignment="1">
      <alignment horizontal="center" vertical="center"/>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0" fontId="4" fillId="0" borderId="20" xfId="0" applyFont="1" applyBorder="1" applyAlignment="1" applyProtection="1">
      <alignment horizontal="center" vertical="center" wrapText="1"/>
      <protection/>
    </xf>
    <xf numFmtId="0" fontId="0" fillId="0" borderId="17" xfId="0" applyBorder="1" applyAlignment="1">
      <alignment horizontal="center" vertical="center" wrapText="1"/>
    </xf>
    <xf numFmtId="0" fontId="4" fillId="0" borderId="20" xfId="0" applyFont="1" applyBorder="1" applyAlignment="1">
      <alignment horizontal="center" vertical="center" wrapText="1"/>
    </xf>
    <xf numFmtId="164" fontId="4" fillId="0" borderId="20" xfId="0" applyNumberFormat="1" applyFont="1" applyBorder="1" applyAlignment="1" applyProtection="1">
      <alignment horizontal="center" vertical="center" wrapText="1"/>
      <protection/>
    </xf>
    <xf numFmtId="164" fontId="4" fillId="0" borderId="20" xfId="0" applyNumberFormat="1" applyFont="1" applyBorder="1" applyAlignment="1" applyProtection="1">
      <alignment horizontal="center" vertical="center"/>
      <protection/>
    </xf>
    <xf numFmtId="0" fontId="4" fillId="0" borderId="0" xfId="0" applyFont="1" applyAlignment="1" applyProtection="1">
      <alignment vertical="center" wrapText="1"/>
      <protection/>
    </xf>
    <xf numFmtId="0" fontId="4" fillId="0" borderId="18" xfId="0" applyFont="1" applyBorder="1" applyAlignment="1" applyProtection="1">
      <alignment horizontal="center"/>
      <protection/>
    </xf>
    <xf numFmtId="0" fontId="4" fillId="0" borderId="0" xfId="0" applyFont="1" applyAlignment="1" applyProtection="1" quotePrefix="1">
      <alignment horizontal="left" vertical="center" wrapText="1"/>
      <protection/>
    </xf>
    <xf numFmtId="0" fontId="4" fillId="0" borderId="21"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13" xfId="0" applyFont="1" applyBorder="1" applyAlignment="1" applyProtection="1">
      <alignment horizontal="center"/>
      <protection/>
    </xf>
    <xf numFmtId="0" fontId="4" fillId="0" borderId="0" xfId="0" applyFont="1" applyAlignment="1" applyProtection="1">
      <alignment horizontal="center"/>
      <protection/>
    </xf>
    <xf numFmtId="0" fontId="5" fillId="0" borderId="0" xfId="0" applyFont="1" applyAlignment="1" applyProtection="1">
      <alignment horizontal="center"/>
      <protection/>
    </xf>
    <xf numFmtId="0" fontId="4" fillId="0" borderId="29" xfId="0" applyFont="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4"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xf>
    <xf numFmtId="0" fontId="13" fillId="0" borderId="0" xfId="0" applyFont="1" applyAlignment="1">
      <alignment/>
    </xf>
    <xf numFmtId="0" fontId="14" fillId="0" borderId="0" xfId="0" applyFont="1" applyAlignment="1">
      <alignment vertical="center" wrapText="1"/>
    </xf>
    <xf numFmtId="0" fontId="4" fillId="0" borderId="0" xfId="0" applyFont="1" applyAlignment="1" applyProtection="1">
      <alignment/>
      <protection/>
    </xf>
    <xf numFmtId="0" fontId="1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189" customWidth="1"/>
    <col min="2" max="16384" width="9.33203125" style="189" customWidth="1"/>
  </cols>
  <sheetData>
    <row r="1" ht="15">
      <c r="A1" s="188" t="s">
        <v>397</v>
      </c>
    </row>
    <row r="2" spans="1:5" ht="16.5">
      <c r="A2" s="190" t="s">
        <v>398</v>
      </c>
      <c r="B2" s="191"/>
      <c r="C2" s="191"/>
      <c r="D2" s="191"/>
      <c r="E2" s="191"/>
    </row>
    <row r="3" spans="1:13" ht="16.5">
      <c r="A3" s="190" t="s">
        <v>399</v>
      </c>
      <c r="B3" s="191"/>
      <c r="C3" s="191"/>
      <c r="D3" s="191"/>
      <c r="E3" s="191"/>
      <c r="F3" s="191"/>
      <c r="G3" s="191"/>
      <c r="H3" s="191"/>
      <c r="I3" s="191"/>
      <c r="J3" s="191"/>
      <c r="K3" s="191"/>
      <c r="L3" s="191"/>
      <c r="M3" s="191"/>
    </row>
    <row r="4" spans="1:13" ht="16.5">
      <c r="A4" s="190" t="s">
        <v>400</v>
      </c>
      <c r="B4" s="191"/>
      <c r="C4" s="191"/>
      <c r="D4" s="191"/>
      <c r="E4" s="191"/>
      <c r="F4" s="191"/>
      <c r="G4" s="191"/>
      <c r="H4" s="191"/>
      <c r="I4" s="191"/>
      <c r="J4" s="191"/>
      <c r="K4" s="191"/>
      <c r="L4" s="191"/>
      <c r="M4" s="191"/>
    </row>
    <row r="5" spans="1:13" ht="16.5">
      <c r="A5" s="190" t="s">
        <v>401</v>
      </c>
      <c r="B5" s="191"/>
      <c r="C5" s="191"/>
      <c r="D5" s="191"/>
      <c r="E5" s="191"/>
      <c r="F5" s="191"/>
      <c r="G5" s="191"/>
      <c r="H5" s="191"/>
      <c r="I5" s="191"/>
      <c r="J5" s="191"/>
      <c r="K5" s="191"/>
      <c r="L5" s="191"/>
      <c r="M5" s="191"/>
    </row>
    <row r="6" spans="1:13" ht="16.5">
      <c r="A6" s="190" t="s">
        <v>402</v>
      </c>
      <c r="B6" s="191"/>
      <c r="C6" s="191"/>
      <c r="D6" s="191"/>
      <c r="E6" s="191"/>
      <c r="F6" s="191"/>
      <c r="G6" s="191"/>
      <c r="H6" s="191"/>
      <c r="I6" s="191"/>
      <c r="J6" s="191"/>
      <c r="K6" s="191"/>
      <c r="L6" s="191"/>
      <c r="M6" s="191"/>
    </row>
    <row r="7" spans="1:13" ht="16.5">
      <c r="A7" s="190" t="s">
        <v>403</v>
      </c>
      <c r="B7" s="191"/>
      <c r="C7" s="191"/>
      <c r="D7" s="191"/>
      <c r="E7" s="191"/>
      <c r="F7" s="191"/>
      <c r="G7" s="191"/>
      <c r="H7" s="191"/>
      <c r="I7" s="191"/>
      <c r="J7" s="191"/>
      <c r="K7" s="191"/>
      <c r="L7" s="191"/>
      <c r="M7" s="191"/>
    </row>
    <row r="8" spans="1:5" ht="16.5">
      <c r="A8" s="192" t="s">
        <v>404</v>
      </c>
      <c r="B8" s="193"/>
      <c r="C8" s="193"/>
      <c r="D8" s="193"/>
      <c r="E8" s="193"/>
    </row>
    <row r="9" spans="1:14" ht="16.5">
      <c r="A9" s="192" t="s">
        <v>405</v>
      </c>
      <c r="B9" s="193"/>
      <c r="C9" s="193"/>
      <c r="D9" s="193"/>
      <c r="E9" s="193"/>
      <c r="F9" s="193"/>
      <c r="G9" s="193"/>
      <c r="H9" s="193"/>
      <c r="I9" s="193"/>
      <c r="J9" s="193"/>
      <c r="K9" s="193"/>
      <c r="L9" s="193"/>
      <c r="M9" s="193"/>
      <c r="N9" s="193"/>
    </row>
    <row r="10" spans="1:13" ht="16.5">
      <c r="A10" s="190" t="s">
        <v>417</v>
      </c>
      <c r="B10" s="191"/>
      <c r="C10" s="191"/>
      <c r="D10" s="191"/>
      <c r="E10" s="191"/>
      <c r="F10" s="191"/>
      <c r="G10" s="191"/>
      <c r="H10" s="191"/>
      <c r="I10" s="191"/>
      <c r="J10" s="191"/>
      <c r="K10" s="191"/>
      <c r="L10" s="191"/>
      <c r="M10" s="191"/>
    </row>
    <row r="11" spans="1:14" ht="29.25" customHeight="1">
      <c r="A11" s="194" t="s">
        <v>406</v>
      </c>
      <c r="B11" s="193"/>
      <c r="C11" s="193"/>
      <c r="D11" s="193"/>
      <c r="E11" s="193"/>
      <c r="F11" s="193"/>
      <c r="G11" s="193"/>
      <c r="H11" s="193"/>
      <c r="I11" s="193"/>
      <c r="J11" s="193"/>
      <c r="K11" s="193"/>
      <c r="L11" s="193"/>
      <c r="M11" s="193"/>
      <c r="N11" s="193"/>
    </row>
    <row r="12" spans="1:11" ht="16.5">
      <c r="A12" s="190" t="s">
        <v>407</v>
      </c>
      <c r="B12" s="191"/>
      <c r="C12" s="191"/>
      <c r="D12" s="191"/>
      <c r="E12" s="191"/>
      <c r="F12" s="191"/>
      <c r="G12" s="191"/>
      <c r="H12" s="191"/>
      <c r="I12" s="191"/>
      <c r="J12" s="191"/>
      <c r="K12" s="191"/>
    </row>
    <row r="13" spans="1:13" ht="16.5">
      <c r="A13" s="190" t="s">
        <v>408</v>
      </c>
      <c r="B13" s="195"/>
      <c r="C13" s="195"/>
      <c r="D13" s="195"/>
      <c r="E13" s="195"/>
      <c r="F13" s="195"/>
      <c r="G13" s="195"/>
      <c r="H13" s="195"/>
      <c r="I13" s="195"/>
      <c r="J13" s="195"/>
      <c r="K13" s="195"/>
      <c r="L13" s="195"/>
      <c r="M13" s="195"/>
    </row>
    <row r="14" spans="1:13" ht="16.5">
      <c r="A14" s="190" t="s">
        <v>409</v>
      </c>
      <c r="B14" s="195"/>
      <c r="C14" s="195"/>
      <c r="D14" s="195"/>
      <c r="E14" s="195"/>
      <c r="F14" s="195"/>
      <c r="G14" s="195"/>
      <c r="H14" s="195"/>
      <c r="I14" s="195"/>
      <c r="J14" s="195"/>
      <c r="K14" s="195"/>
      <c r="L14" s="195"/>
      <c r="M14" s="195"/>
    </row>
    <row r="15" spans="1:13" ht="16.5">
      <c r="A15" s="190" t="s">
        <v>410</v>
      </c>
      <c r="B15" s="195"/>
      <c r="C15" s="195"/>
      <c r="D15" s="195"/>
      <c r="E15" s="195"/>
      <c r="F15" s="195"/>
      <c r="G15" s="195"/>
      <c r="H15" s="195"/>
      <c r="I15" s="195"/>
      <c r="J15" s="195"/>
      <c r="K15" s="195"/>
      <c r="L15" s="195"/>
      <c r="M15" s="195"/>
    </row>
    <row r="16" spans="1:11" ht="19.5" customHeight="1">
      <c r="A16" s="196" t="s">
        <v>411</v>
      </c>
      <c r="B16" s="193"/>
      <c r="C16" s="193"/>
      <c r="D16" s="193"/>
      <c r="E16" s="191"/>
      <c r="F16" s="191"/>
      <c r="G16" s="191"/>
      <c r="H16" s="191"/>
      <c r="I16" s="191"/>
      <c r="J16" s="191"/>
      <c r="K16" s="191"/>
    </row>
    <row r="17" spans="1:6" ht="31.5">
      <c r="A17" s="196" t="s">
        <v>412</v>
      </c>
      <c r="B17" s="193"/>
      <c r="C17" s="193"/>
      <c r="D17" s="193"/>
      <c r="E17" s="191"/>
      <c r="F17" s="191"/>
    </row>
    <row r="18" spans="1:4" ht="31.5">
      <c r="A18" s="196" t="s">
        <v>413</v>
      </c>
      <c r="B18" s="193"/>
      <c r="C18" s="193"/>
      <c r="D18" s="193"/>
    </row>
    <row r="19" ht="34.5" customHeight="1">
      <c r="A19" s="196" t="s">
        <v>414</v>
      </c>
    </row>
    <row r="20" ht="35.25" customHeight="1">
      <c r="A20" s="196" t="s">
        <v>415</v>
      </c>
    </row>
    <row r="21" spans="1:14" ht="32.25" customHeight="1">
      <c r="A21" s="196" t="s">
        <v>418</v>
      </c>
      <c r="B21" s="193"/>
      <c r="C21" s="193"/>
      <c r="D21" s="193"/>
      <c r="E21" s="193"/>
      <c r="F21" s="193"/>
      <c r="G21" s="193"/>
      <c r="H21" s="193"/>
      <c r="I21" s="193"/>
      <c r="J21" s="193"/>
      <c r="K21" s="193"/>
      <c r="L21" s="193"/>
      <c r="M21" s="193"/>
      <c r="N21" s="193"/>
    </row>
    <row r="22" spans="2:7" ht="15">
      <c r="B22" s="193"/>
      <c r="C22" s="193"/>
      <c r="D22" s="193"/>
      <c r="E22" s="193"/>
      <c r="F22" s="193"/>
      <c r="G22" s="193"/>
    </row>
    <row r="23" spans="1:7" ht="15">
      <c r="A23" s="193"/>
      <c r="B23" s="193"/>
      <c r="C23" s="193"/>
      <c r="D23" s="193"/>
      <c r="E23" s="193"/>
      <c r="F23" s="193"/>
      <c r="G23" s="193"/>
    </row>
    <row r="24" spans="1:7" ht="15">
      <c r="A24" s="193"/>
      <c r="B24" s="193"/>
      <c r="C24" s="193"/>
      <c r="D24" s="193"/>
      <c r="E24" s="193"/>
      <c r="F24" s="193"/>
      <c r="G24" s="193"/>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9.33203125" defaultRowHeight="12.75"/>
  <cols>
    <col min="1" max="1" width="14.16015625" style="3" customWidth="1"/>
    <col min="2" max="18" width="8.83203125" style="3" customWidth="1"/>
    <col min="19" max="16384" width="9.33203125" style="3" customWidth="1"/>
  </cols>
  <sheetData>
    <row r="2" spans="1:19" ht="12.75">
      <c r="A2" s="180" t="s">
        <v>380</v>
      </c>
      <c r="B2" s="180"/>
      <c r="C2" s="180"/>
      <c r="D2" s="180"/>
      <c r="E2" s="180"/>
      <c r="F2" s="180"/>
      <c r="G2" s="180"/>
      <c r="H2" s="180"/>
      <c r="I2" s="180"/>
      <c r="J2" s="180"/>
      <c r="K2" s="180"/>
      <c r="L2" s="180"/>
      <c r="M2" s="2"/>
      <c r="N2" s="2"/>
      <c r="O2" s="2"/>
      <c r="P2" s="2"/>
      <c r="Q2" s="2"/>
      <c r="R2" s="2"/>
      <c r="S2" s="2"/>
    </row>
    <row r="3" spans="1:19" ht="12.75">
      <c r="A3" s="181" t="s">
        <v>379</v>
      </c>
      <c r="B3" s="181"/>
      <c r="C3" s="181"/>
      <c r="D3" s="181"/>
      <c r="E3" s="181"/>
      <c r="F3" s="181"/>
      <c r="G3" s="181"/>
      <c r="H3" s="181"/>
      <c r="I3" s="181"/>
      <c r="J3" s="181"/>
      <c r="K3" s="181"/>
      <c r="L3" s="181"/>
      <c r="M3" s="2"/>
      <c r="N3" s="2"/>
      <c r="O3" s="2"/>
      <c r="P3" s="2"/>
      <c r="Q3" s="2"/>
      <c r="R3" s="2"/>
      <c r="S3" s="2"/>
    </row>
    <row r="4" spans="1:19" ht="12.75">
      <c r="A4" s="180" t="s">
        <v>135</v>
      </c>
      <c r="B4" s="180"/>
      <c r="C4" s="180"/>
      <c r="D4" s="180"/>
      <c r="E4" s="180"/>
      <c r="F4" s="180"/>
      <c r="G4" s="180"/>
      <c r="H4" s="180"/>
      <c r="I4" s="180"/>
      <c r="J4" s="180"/>
      <c r="K4" s="180"/>
      <c r="L4" s="180"/>
      <c r="M4" s="2"/>
      <c r="N4" s="2"/>
      <c r="O4" s="2"/>
      <c r="P4" s="2"/>
      <c r="Q4" s="2"/>
      <c r="R4" s="2"/>
      <c r="S4" s="2"/>
    </row>
    <row r="6" spans="1:20" ht="12.75">
      <c r="A6" s="110" t="s">
        <v>136</v>
      </c>
      <c r="B6" s="177" t="s">
        <v>137</v>
      </c>
      <c r="C6" s="178"/>
      <c r="D6" s="178"/>
      <c r="E6" s="178"/>
      <c r="F6" s="178"/>
      <c r="G6" s="178"/>
      <c r="H6" s="178"/>
      <c r="I6" s="178"/>
      <c r="J6" s="178"/>
      <c r="K6" s="178"/>
      <c r="L6" s="179"/>
      <c r="M6"/>
      <c r="N6"/>
      <c r="O6"/>
      <c r="P6"/>
      <c r="Q6"/>
      <c r="R6"/>
      <c r="S6"/>
      <c r="T6"/>
    </row>
    <row r="7" spans="1:20" ht="12.75">
      <c r="A7" s="77" t="s">
        <v>138</v>
      </c>
      <c r="B7" s="84" t="s">
        <v>127</v>
      </c>
      <c r="C7" s="84" t="s">
        <v>128</v>
      </c>
      <c r="D7" s="66" t="s">
        <v>27</v>
      </c>
      <c r="E7" s="66" t="s">
        <v>29</v>
      </c>
      <c r="F7" s="66" t="s">
        <v>39</v>
      </c>
      <c r="G7" s="66" t="s">
        <v>40</v>
      </c>
      <c r="H7" s="66" t="s">
        <v>41</v>
      </c>
      <c r="I7" s="66" t="s">
        <v>42</v>
      </c>
      <c r="J7" s="66">
        <v>1994</v>
      </c>
      <c r="K7" s="66">
        <v>1995</v>
      </c>
      <c r="L7" s="66">
        <v>1996</v>
      </c>
      <c r="M7"/>
      <c r="N7"/>
      <c r="O7"/>
      <c r="P7"/>
      <c r="Q7"/>
      <c r="R7"/>
      <c r="S7"/>
      <c r="T7"/>
    </row>
    <row r="8" spans="1:20" ht="12.75">
      <c r="A8" s="111" t="s">
        <v>54</v>
      </c>
      <c r="B8" s="32"/>
      <c r="C8" s="32"/>
      <c r="D8" s="32"/>
      <c r="E8" s="32"/>
      <c r="F8" s="32"/>
      <c r="G8" s="32"/>
      <c r="H8" s="32"/>
      <c r="I8" s="32"/>
      <c r="J8" s="9"/>
      <c r="K8" s="9"/>
      <c r="L8" s="32"/>
      <c r="M8"/>
      <c r="N8"/>
      <c r="O8"/>
      <c r="P8"/>
      <c r="Q8"/>
      <c r="R8"/>
      <c r="S8"/>
      <c r="T8"/>
    </row>
    <row r="9" spans="1:20" ht="12.75">
      <c r="A9" s="74" t="s">
        <v>139</v>
      </c>
      <c r="B9" s="32">
        <v>66.2</v>
      </c>
      <c r="C9" s="32">
        <v>67.5</v>
      </c>
      <c r="D9" s="32">
        <v>68.2</v>
      </c>
      <c r="E9" s="32">
        <v>71</v>
      </c>
      <c r="F9" s="32">
        <v>73.1</v>
      </c>
      <c r="G9" s="32">
        <v>73.2</v>
      </c>
      <c r="H9" s="32">
        <v>73.5</v>
      </c>
      <c r="I9" s="32">
        <v>73.5</v>
      </c>
      <c r="J9" s="38">
        <v>73.7</v>
      </c>
      <c r="K9" s="38">
        <v>73.8</v>
      </c>
      <c r="L9" s="32">
        <v>74.1</v>
      </c>
      <c r="M9"/>
      <c r="N9"/>
      <c r="O9"/>
      <c r="P9"/>
      <c r="Q9"/>
      <c r="R9"/>
      <c r="S9"/>
      <c r="T9"/>
    </row>
    <row r="10" spans="1:20" ht="12.75">
      <c r="A10" s="77" t="s">
        <v>140</v>
      </c>
      <c r="B10" s="83">
        <v>71.9</v>
      </c>
      <c r="C10" s="83">
        <v>74</v>
      </c>
      <c r="D10" s="83">
        <v>75.3</v>
      </c>
      <c r="E10" s="83">
        <v>77.6</v>
      </c>
      <c r="F10" s="83">
        <v>79</v>
      </c>
      <c r="G10" s="83">
        <v>78.9</v>
      </c>
      <c r="H10" s="83">
        <v>79.4</v>
      </c>
      <c r="I10" s="83">
        <v>79.2</v>
      </c>
      <c r="J10" s="112">
        <v>79.2</v>
      </c>
      <c r="K10" s="112">
        <v>79.2</v>
      </c>
      <c r="L10" s="83">
        <v>79.3</v>
      </c>
      <c r="M10"/>
      <c r="N10"/>
      <c r="O10"/>
      <c r="P10"/>
      <c r="Q10"/>
      <c r="R10"/>
      <c r="S10"/>
      <c r="T10"/>
    </row>
    <row r="11" spans="1:20" ht="12.75">
      <c r="A11" s="111" t="s">
        <v>55</v>
      </c>
      <c r="B11" s="32"/>
      <c r="C11" s="32"/>
      <c r="D11" s="32"/>
      <c r="E11" s="32"/>
      <c r="F11" s="32"/>
      <c r="G11" s="32"/>
      <c r="H11" s="32"/>
      <c r="I11" s="32"/>
      <c r="J11" s="38"/>
      <c r="K11" s="38"/>
      <c r="L11" s="32"/>
      <c r="M11"/>
      <c r="N11"/>
      <c r="O11"/>
      <c r="P11"/>
      <c r="Q11"/>
      <c r="R11"/>
      <c r="S11"/>
      <c r="T11"/>
    </row>
    <row r="12" spans="1:20" ht="12.75">
      <c r="A12" s="74" t="s">
        <v>139</v>
      </c>
      <c r="B12" s="32">
        <v>60.4</v>
      </c>
      <c r="C12" s="32">
        <v>63.6</v>
      </c>
      <c r="D12" s="32">
        <v>59.9</v>
      </c>
      <c r="E12" s="32">
        <v>63.6</v>
      </c>
      <c r="F12" s="32">
        <v>63.9</v>
      </c>
      <c r="G12" s="32">
        <v>63.7</v>
      </c>
      <c r="H12" s="32">
        <v>64.5</v>
      </c>
      <c r="I12" s="32">
        <v>64</v>
      </c>
      <c r="J12" s="38">
        <v>64</v>
      </c>
      <c r="K12" s="38">
        <v>64.4</v>
      </c>
      <c r="L12" s="32">
        <v>65.3</v>
      </c>
      <c r="M12"/>
      <c r="N12"/>
      <c r="O12"/>
      <c r="P12"/>
      <c r="Q12"/>
      <c r="R12"/>
      <c r="S12"/>
      <c r="T12"/>
    </row>
    <row r="13" spans="1:20" ht="12.75">
      <c r="A13" s="77" t="s">
        <v>140</v>
      </c>
      <c r="B13" s="83">
        <v>63.4</v>
      </c>
      <c r="C13" s="83">
        <v>67.7</v>
      </c>
      <c r="D13" s="83">
        <v>68.3</v>
      </c>
      <c r="E13" s="83">
        <v>72.3</v>
      </c>
      <c r="F13" s="83">
        <v>73.3</v>
      </c>
      <c r="G13" s="83">
        <v>73.1</v>
      </c>
      <c r="H13" s="83">
        <v>73.2</v>
      </c>
      <c r="I13" s="83">
        <v>73.1</v>
      </c>
      <c r="J13" s="112">
        <v>73.6</v>
      </c>
      <c r="K13" s="112">
        <v>73.5</v>
      </c>
      <c r="L13" s="83">
        <v>74.1</v>
      </c>
      <c r="M13"/>
      <c r="N13"/>
      <c r="O13"/>
      <c r="P13"/>
      <c r="Q13"/>
      <c r="R13"/>
      <c r="S13"/>
      <c r="T13"/>
    </row>
    <row r="15" spans="1:12" ht="27.75" customHeight="1">
      <c r="A15" s="176" t="s">
        <v>378</v>
      </c>
      <c r="B15" s="162"/>
      <c r="C15" s="162"/>
      <c r="D15" s="162"/>
      <c r="E15" s="162"/>
      <c r="F15" s="162"/>
      <c r="G15" s="162"/>
      <c r="H15" s="162"/>
      <c r="I15" s="162"/>
      <c r="J15" s="162"/>
      <c r="K15" s="162"/>
      <c r="L15" s="162"/>
    </row>
    <row r="16" ht="12.75">
      <c r="A16" s="67"/>
    </row>
    <row r="17" ht="12.75">
      <c r="A17" s="17" t="s">
        <v>141</v>
      </c>
    </row>
  </sheetData>
  <mergeCells count="5">
    <mergeCell ref="B6:L6"/>
    <mergeCell ref="A15:L15"/>
    <mergeCell ref="A2:L2"/>
    <mergeCell ref="A3:L3"/>
    <mergeCell ref="A4:L4"/>
  </mergeCells>
  <printOptions horizontalCentered="1"/>
  <pageMargins left="0.25" right="0.25" top="1" bottom="1" header="0" footer="0"/>
  <pageSetup orientation="portrait" r:id="rId1"/>
</worksheet>
</file>

<file path=xl/worksheets/sheet11.xml><?xml version="1.0" encoding="utf-8"?>
<worksheet xmlns="http://schemas.openxmlformats.org/spreadsheetml/2006/main" xmlns:r="http://schemas.openxmlformats.org/officeDocument/2006/relationships">
  <dimension ref="A2:E102"/>
  <sheetViews>
    <sheetView workbookViewId="0" topLeftCell="A1">
      <selection activeCell="A1" sqref="A1"/>
    </sheetView>
  </sheetViews>
  <sheetFormatPr defaultColWidth="9.33203125" defaultRowHeight="12.75"/>
  <cols>
    <col min="1" max="1" width="18.16015625" style="3" customWidth="1"/>
    <col min="2" max="5" width="10.16015625" style="3" customWidth="1"/>
    <col min="6" max="16384" width="9.33203125" style="3" customWidth="1"/>
  </cols>
  <sheetData>
    <row r="2" spans="1:5" ht="12.75">
      <c r="A2" s="1" t="s">
        <v>142</v>
      </c>
      <c r="B2" s="2"/>
      <c r="C2" s="2"/>
      <c r="D2" s="2"/>
      <c r="E2" s="2"/>
    </row>
    <row r="3" spans="1:5" ht="12.75">
      <c r="A3" s="4" t="s">
        <v>143</v>
      </c>
      <c r="B3" s="2"/>
      <c r="C3" s="2"/>
      <c r="D3" s="2"/>
      <c r="E3" s="2"/>
    </row>
    <row r="4" spans="1:5" ht="12.75">
      <c r="A4" s="1" t="s">
        <v>59</v>
      </c>
      <c r="B4" s="2"/>
      <c r="C4" s="2"/>
      <c r="D4" s="2"/>
      <c r="E4" s="2"/>
    </row>
    <row r="6" spans="1:5" ht="12.75">
      <c r="A6" s="160" t="s">
        <v>146</v>
      </c>
      <c r="B6" s="103" t="s">
        <v>144</v>
      </c>
      <c r="C6" s="104"/>
      <c r="D6" s="103" t="s">
        <v>145</v>
      </c>
      <c r="E6" s="104"/>
    </row>
    <row r="7" spans="1:5" ht="12.75">
      <c r="A7" s="161"/>
      <c r="B7" s="54" t="s">
        <v>104</v>
      </c>
      <c r="C7" s="54" t="s">
        <v>147</v>
      </c>
      <c r="D7" s="54" t="s">
        <v>104</v>
      </c>
      <c r="E7" s="54" t="s">
        <v>147</v>
      </c>
    </row>
    <row r="8" spans="1:5" ht="21.75" customHeight="1">
      <c r="A8" s="107" t="s">
        <v>148</v>
      </c>
      <c r="B8" s="64">
        <v>41662</v>
      </c>
      <c r="C8" s="53">
        <v>100</v>
      </c>
      <c r="D8" s="64">
        <v>41833</v>
      </c>
      <c r="E8" s="53">
        <v>100</v>
      </c>
    </row>
    <row r="9" spans="1:5" ht="12.75">
      <c r="A9" s="156" t="s">
        <v>381</v>
      </c>
      <c r="B9" s="29">
        <v>23300</v>
      </c>
      <c r="C9" s="32">
        <v>55.9</v>
      </c>
      <c r="D9" s="29">
        <v>10696</v>
      </c>
      <c r="E9" s="32">
        <v>25.6</v>
      </c>
    </row>
    <row r="10" spans="1:5" ht="12.75">
      <c r="A10" s="108" t="s">
        <v>382</v>
      </c>
      <c r="B10" s="29">
        <v>7700</v>
      </c>
      <c r="C10" s="32">
        <v>18.5</v>
      </c>
      <c r="D10" s="29">
        <v>23492</v>
      </c>
      <c r="E10" s="32">
        <v>56.2</v>
      </c>
    </row>
    <row r="11" spans="1:5" ht="12.75">
      <c r="A11" s="108" t="s">
        <v>149</v>
      </c>
      <c r="B11" s="29">
        <v>5817</v>
      </c>
      <c r="C11" s="32">
        <v>14</v>
      </c>
      <c r="D11" s="29">
        <v>3647</v>
      </c>
      <c r="E11" s="32">
        <v>8.7</v>
      </c>
    </row>
    <row r="12" spans="1:5" ht="12.75">
      <c r="A12" s="74" t="s">
        <v>383</v>
      </c>
      <c r="B12" s="29">
        <v>4700</v>
      </c>
      <c r="C12" s="32">
        <v>11.3</v>
      </c>
      <c r="D12" s="29">
        <v>3912</v>
      </c>
      <c r="E12" s="32">
        <v>9.4</v>
      </c>
    </row>
    <row r="13" spans="1:5" ht="12.75">
      <c r="A13" s="109" t="s">
        <v>56</v>
      </c>
      <c r="B13" s="64">
        <v>145</v>
      </c>
      <c r="C13" s="83">
        <v>0.3</v>
      </c>
      <c r="D13" s="64">
        <v>86</v>
      </c>
      <c r="E13" s="83">
        <v>0.2</v>
      </c>
    </row>
    <row r="14" spans="1:5" ht="12.75">
      <c r="A14" s="33"/>
      <c r="B14" s="34"/>
      <c r="D14" s="33"/>
      <c r="E14" s="34"/>
    </row>
    <row r="15" spans="1:5" ht="14.25">
      <c r="A15" s="68" t="s">
        <v>150</v>
      </c>
      <c r="B15" s="34"/>
      <c r="D15" s="33"/>
      <c r="E15" s="34"/>
    </row>
    <row r="16" spans="1:5" ht="12.75">
      <c r="A16" s="33"/>
      <c r="B16" s="34"/>
      <c r="D16" s="33"/>
      <c r="E16" s="34"/>
    </row>
    <row r="17" spans="1:5" ht="25.5" customHeight="1">
      <c r="A17" s="163" t="s">
        <v>99</v>
      </c>
      <c r="B17" s="162"/>
      <c r="C17" s="162"/>
      <c r="D17" s="162"/>
      <c r="E17" s="162"/>
    </row>
    <row r="18" spans="1:4" ht="12.75">
      <c r="A18" s="17"/>
      <c r="D18" s="33"/>
    </row>
    <row r="19" ht="12.75">
      <c r="D19" s="33"/>
    </row>
    <row r="91" spans="1:5" ht="12.75">
      <c r="A91" s="33"/>
      <c r="B91" s="33"/>
      <c r="C91" s="33"/>
      <c r="D91" s="33"/>
      <c r="E91" s="33"/>
    </row>
    <row r="92" spans="1:5" ht="12.75">
      <c r="A92" s="33"/>
      <c r="B92" s="33"/>
      <c r="C92" s="33"/>
      <c r="D92" s="33"/>
      <c r="E92" s="33"/>
    </row>
    <row r="93" spans="1:5" ht="12.75">
      <c r="A93" s="33"/>
      <c r="B93" s="33"/>
      <c r="C93" s="33"/>
      <c r="D93" s="33"/>
      <c r="E93" s="33"/>
    </row>
    <row r="94" spans="1:5" ht="12.75">
      <c r="A94" s="33"/>
      <c r="B94" s="33"/>
      <c r="C94" s="33"/>
      <c r="D94" s="33"/>
      <c r="E94" s="33"/>
    </row>
    <row r="95" spans="1:5" ht="12.75">
      <c r="A95" s="33"/>
      <c r="B95" s="33"/>
      <c r="C95" s="33"/>
      <c r="D95" s="33"/>
      <c r="E95" s="33"/>
    </row>
    <row r="96" spans="1:5" ht="12.75">
      <c r="A96" s="33"/>
      <c r="B96" s="33"/>
      <c r="C96" s="33"/>
      <c r="D96" s="33"/>
      <c r="E96" s="33"/>
    </row>
    <row r="97" spans="1:5" ht="12.75">
      <c r="A97" s="33"/>
      <c r="B97" s="33"/>
      <c r="C97" s="33"/>
      <c r="D97" s="33"/>
      <c r="E97" s="33"/>
    </row>
    <row r="98" spans="1:5" ht="12.75">
      <c r="A98" s="33"/>
      <c r="B98" s="33"/>
      <c r="C98" s="33"/>
      <c r="D98" s="33"/>
      <c r="E98" s="33"/>
    </row>
    <row r="99" spans="1:5" ht="12.75">
      <c r="A99" s="33"/>
      <c r="B99" s="33"/>
      <c r="C99" s="33"/>
      <c r="D99" s="33"/>
      <c r="E99" s="33"/>
    </row>
    <row r="100" spans="1:5" ht="12.75">
      <c r="A100" s="33"/>
      <c r="B100" s="33"/>
      <c r="C100" s="33"/>
      <c r="D100" s="33"/>
      <c r="E100" s="33"/>
    </row>
    <row r="101" spans="1:5" ht="12.75">
      <c r="A101" s="33"/>
      <c r="B101" s="33"/>
      <c r="C101" s="33"/>
      <c r="D101" s="33"/>
      <c r="E101" s="33"/>
    </row>
    <row r="102" spans="1:5" ht="12.75">
      <c r="A102" s="33"/>
      <c r="B102" s="33"/>
      <c r="C102" s="33"/>
      <c r="D102" s="33"/>
      <c r="E102" s="33"/>
    </row>
  </sheetData>
  <mergeCells count="2">
    <mergeCell ref="A6:A7"/>
    <mergeCell ref="A17:E17"/>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9.33203125" defaultRowHeight="12.75"/>
  <cols>
    <col min="1" max="1" width="17.16015625" style="3" customWidth="1"/>
    <col min="2" max="5" width="12.83203125" style="3" customWidth="1"/>
    <col min="6" max="16384" width="9.33203125" style="3" customWidth="1"/>
  </cols>
  <sheetData>
    <row r="2" spans="1:5" ht="12.75">
      <c r="A2" s="1" t="s">
        <v>151</v>
      </c>
      <c r="B2" s="2"/>
      <c r="C2" s="2"/>
      <c r="D2" s="2"/>
      <c r="E2" s="2"/>
    </row>
    <row r="3" spans="1:5" ht="12.75">
      <c r="A3" s="4" t="s">
        <v>152</v>
      </c>
      <c r="B3" s="2"/>
      <c r="C3" s="2"/>
      <c r="D3" s="2"/>
      <c r="E3" s="2"/>
    </row>
    <row r="4" spans="1:5" ht="12.75">
      <c r="A4" s="1" t="s">
        <v>153</v>
      </c>
      <c r="B4" s="2"/>
      <c r="C4" s="2"/>
      <c r="D4" s="2"/>
      <c r="E4" s="2"/>
    </row>
    <row r="5" spans="1:5" ht="12.75">
      <c r="A5" s="1" t="s">
        <v>154</v>
      </c>
      <c r="B5" s="2"/>
      <c r="C5" s="2"/>
      <c r="D5" s="2"/>
      <c r="E5" s="2"/>
    </row>
    <row r="6" spans="1:5" ht="12.75">
      <c r="A6" s="1" t="s">
        <v>155</v>
      </c>
      <c r="B6" s="2"/>
      <c r="C6" s="2"/>
      <c r="D6" s="2"/>
      <c r="E6" s="2"/>
    </row>
    <row r="7" spans="1:5" ht="12.75">
      <c r="A7" s="1" t="s">
        <v>156</v>
      </c>
      <c r="B7" s="2"/>
      <c r="C7" s="2"/>
      <c r="D7" s="2"/>
      <c r="E7" s="2"/>
    </row>
    <row r="9" spans="1:5" ht="12.75">
      <c r="A9" s="171" t="s">
        <v>361</v>
      </c>
      <c r="B9" s="182" t="s">
        <v>360</v>
      </c>
      <c r="C9" s="183"/>
      <c r="D9" s="182" t="s">
        <v>359</v>
      </c>
      <c r="E9" s="183"/>
    </row>
    <row r="10" spans="1:5" ht="12.75">
      <c r="A10" s="186"/>
      <c r="B10" s="184"/>
      <c r="C10" s="185"/>
      <c r="D10" s="184"/>
      <c r="E10" s="185"/>
    </row>
    <row r="11" spans="1:5" ht="12.75">
      <c r="A11" s="170"/>
      <c r="B11" s="54" t="s">
        <v>104</v>
      </c>
      <c r="C11" s="54" t="s">
        <v>147</v>
      </c>
      <c r="D11" s="54" t="s">
        <v>104</v>
      </c>
      <c r="E11" s="54" t="s">
        <v>147</v>
      </c>
    </row>
    <row r="12" spans="1:5" ht="12.75">
      <c r="A12" s="77" t="s">
        <v>157</v>
      </c>
      <c r="B12" s="70">
        <v>2102</v>
      </c>
      <c r="C12" s="83">
        <v>100</v>
      </c>
      <c r="D12" s="70">
        <v>1094</v>
      </c>
      <c r="E12" s="83">
        <v>100</v>
      </c>
    </row>
    <row r="13" spans="1:5" ht="12.75">
      <c r="A13" s="86"/>
      <c r="B13" s="36"/>
      <c r="C13" s="9"/>
      <c r="D13" s="9"/>
      <c r="E13" s="9"/>
    </row>
    <row r="14" spans="1:5" ht="12.75">
      <c r="A14" s="74" t="s">
        <v>158</v>
      </c>
      <c r="B14" s="13">
        <v>463</v>
      </c>
      <c r="C14" s="32">
        <v>22</v>
      </c>
      <c r="D14" s="13">
        <v>258</v>
      </c>
      <c r="E14" s="32">
        <v>23.6</v>
      </c>
    </row>
    <row r="15" spans="1:5" ht="12.75">
      <c r="A15" s="74" t="s">
        <v>159</v>
      </c>
      <c r="B15" s="13">
        <v>449</v>
      </c>
      <c r="C15" s="32">
        <v>21.4</v>
      </c>
      <c r="D15" s="13">
        <v>143</v>
      </c>
      <c r="E15" s="32">
        <v>13.1</v>
      </c>
    </row>
    <row r="16" spans="1:5" ht="12.75">
      <c r="A16" s="74" t="s">
        <v>160</v>
      </c>
      <c r="B16" s="13">
        <v>260</v>
      </c>
      <c r="C16" s="32">
        <v>12.4</v>
      </c>
      <c r="D16" s="13">
        <v>125</v>
      </c>
      <c r="E16" s="32">
        <v>11.4</v>
      </c>
    </row>
    <row r="17" spans="1:5" ht="12.75">
      <c r="A17" s="74" t="s">
        <v>161</v>
      </c>
      <c r="B17" s="13">
        <v>220</v>
      </c>
      <c r="C17" s="32">
        <v>10.5</v>
      </c>
      <c r="D17" s="13">
        <v>78</v>
      </c>
      <c r="E17" s="32">
        <v>7.1</v>
      </c>
    </row>
    <row r="18" spans="1:5" ht="12.75">
      <c r="A18" s="74" t="s">
        <v>162</v>
      </c>
      <c r="B18" s="13">
        <v>96</v>
      </c>
      <c r="C18" s="32">
        <v>4.6</v>
      </c>
      <c r="D18" s="13">
        <v>73</v>
      </c>
      <c r="E18" s="32">
        <v>6.7</v>
      </c>
    </row>
    <row r="19" spans="1:5" ht="12.75">
      <c r="A19" s="74" t="s">
        <v>163</v>
      </c>
      <c r="B19" s="13">
        <v>86</v>
      </c>
      <c r="C19" s="32">
        <v>4.1</v>
      </c>
      <c r="D19" s="13">
        <v>27</v>
      </c>
      <c r="E19" s="32">
        <v>2.5</v>
      </c>
    </row>
    <row r="20" spans="1:5" ht="12.75">
      <c r="A20" s="74" t="s">
        <v>164</v>
      </c>
      <c r="B20" s="13">
        <v>56</v>
      </c>
      <c r="C20" s="32">
        <v>2.7</v>
      </c>
      <c r="D20" s="13">
        <v>32</v>
      </c>
      <c r="E20" s="32">
        <v>2.9</v>
      </c>
    </row>
    <row r="21" spans="1:5" ht="12.75">
      <c r="A21" s="74" t="s">
        <v>165</v>
      </c>
      <c r="B21" s="13">
        <v>49</v>
      </c>
      <c r="C21" s="32">
        <v>2.3</v>
      </c>
      <c r="D21" s="13">
        <v>18</v>
      </c>
      <c r="E21" s="32">
        <v>1.6</v>
      </c>
    </row>
    <row r="22" spans="1:5" ht="12.75">
      <c r="A22" s="74" t="s">
        <v>166</v>
      </c>
      <c r="B22" s="13">
        <v>37</v>
      </c>
      <c r="C22" s="32">
        <v>1.8</v>
      </c>
      <c r="D22" s="13">
        <v>16</v>
      </c>
      <c r="E22" s="32">
        <v>1.5</v>
      </c>
    </row>
    <row r="23" spans="1:5" ht="12.75">
      <c r="A23" s="74" t="s">
        <v>167</v>
      </c>
      <c r="B23" s="13">
        <v>34</v>
      </c>
      <c r="C23" s="32">
        <v>1.6</v>
      </c>
      <c r="D23" s="13">
        <v>31</v>
      </c>
      <c r="E23" s="32">
        <v>2.8</v>
      </c>
    </row>
    <row r="24" spans="1:5" ht="12.75">
      <c r="A24" s="74" t="s">
        <v>168</v>
      </c>
      <c r="B24" s="13">
        <v>30</v>
      </c>
      <c r="C24" s="32">
        <v>1.4</v>
      </c>
      <c r="D24" s="13">
        <v>8</v>
      </c>
      <c r="E24" s="32">
        <v>0.7</v>
      </c>
    </row>
    <row r="25" spans="1:5" ht="12.75">
      <c r="A25" s="74" t="s">
        <v>169</v>
      </c>
      <c r="B25" s="13">
        <v>29</v>
      </c>
      <c r="C25" s="32">
        <v>1.4</v>
      </c>
      <c r="D25" s="13">
        <v>14</v>
      </c>
      <c r="E25" s="32">
        <v>1.3</v>
      </c>
    </row>
    <row r="26" spans="1:5" ht="12.75">
      <c r="A26" s="74" t="s">
        <v>170</v>
      </c>
      <c r="B26" s="13">
        <v>27</v>
      </c>
      <c r="C26" s="32">
        <v>1.3</v>
      </c>
      <c r="D26" s="13">
        <v>16</v>
      </c>
      <c r="E26" s="32">
        <v>1.5</v>
      </c>
    </row>
    <row r="27" spans="1:5" ht="12.75">
      <c r="A27" s="74" t="s">
        <v>171</v>
      </c>
      <c r="B27" s="13">
        <v>22</v>
      </c>
      <c r="C27" s="32">
        <v>1</v>
      </c>
      <c r="D27" s="13">
        <v>15</v>
      </c>
      <c r="E27" s="32">
        <v>1.4</v>
      </c>
    </row>
    <row r="28" spans="1:5" ht="12.75">
      <c r="A28" s="74" t="s">
        <v>172</v>
      </c>
      <c r="B28" s="13">
        <v>21</v>
      </c>
      <c r="C28" s="32">
        <v>1</v>
      </c>
      <c r="D28" s="13">
        <v>14</v>
      </c>
      <c r="E28" s="32">
        <v>1.3</v>
      </c>
    </row>
    <row r="29" spans="1:5" ht="12.75">
      <c r="A29" s="74"/>
      <c r="B29" s="13"/>
      <c r="C29" s="32"/>
      <c r="D29" s="13"/>
      <c r="E29" s="32"/>
    </row>
    <row r="30" spans="1:5" ht="12.75">
      <c r="A30" s="157" t="s">
        <v>173</v>
      </c>
      <c r="B30" s="13">
        <v>218</v>
      </c>
      <c r="C30" s="32">
        <v>10.4</v>
      </c>
      <c r="D30" s="13">
        <v>163</v>
      </c>
      <c r="E30" s="32">
        <v>14.9</v>
      </c>
    </row>
    <row r="31" spans="1:5" ht="12.75">
      <c r="A31" s="74" t="s">
        <v>174</v>
      </c>
      <c r="B31" s="13">
        <v>1</v>
      </c>
      <c r="C31" s="82" t="s">
        <v>11</v>
      </c>
      <c r="D31" s="13">
        <v>34</v>
      </c>
      <c r="E31" s="32">
        <v>3.1</v>
      </c>
    </row>
    <row r="32" spans="1:5" ht="12.75">
      <c r="A32" s="157" t="s">
        <v>175</v>
      </c>
      <c r="B32" s="56">
        <v>4</v>
      </c>
      <c r="C32" s="82" t="s">
        <v>11</v>
      </c>
      <c r="D32" s="13">
        <v>24</v>
      </c>
      <c r="E32" s="32">
        <v>2.2</v>
      </c>
    </row>
    <row r="33" spans="1:5" ht="12.75">
      <c r="A33" s="158" t="s">
        <v>56</v>
      </c>
      <c r="B33" s="105" t="s">
        <v>176</v>
      </c>
      <c r="C33" s="105" t="s">
        <v>176</v>
      </c>
      <c r="D33" s="70">
        <v>5</v>
      </c>
      <c r="E33" s="106" t="s">
        <v>11</v>
      </c>
    </row>
    <row r="34" ht="12.75">
      <c r="B34" s="37"/>
    </row>
    <row r="35" spans="1:5" ht="25.5" customHeight="1">
      <c r="A35" s="159" t="s">
        <v>384</v>
      </c>
      <c r="B35" s="162"/>
      <c r="C35" s="162"/>
      <c r="D35" s="162"/>
      <c r="E35" s="162"/>
    </row>
    <row r="36" ht="12.75">
      <c r="B36" s="37"/>
    </row>
    <row r="37" ht="12.75">
      <c r="A37" s="17" t="s">
        <v>46</v>
      </c>
    </row>
  </sheetData>
  <mergeCells count="4">
    <mergeCell ref="D9:E10"/>
    <mergeCell ref="B9:C10"/>
    <mergeCell ref="A9:A11"/>
    <mergeCell ref="A35:E35"/>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2:G25"/>
  <sheetViews>
    <sheetView workbookViewId="0" topLeftCell="A1">
      <selection activeCell="A1" sqref="A1"/>
    </sheetView>
  </sheetViews>
  <sheetFormatPr defaultColWidth="9.33203125" defaultRowHeight="12.75"/>
  <cols>
    <col min="1" max="1" width="9.5" style="3" customWidth="1"/>
    <col min="2" max="2" width="36.66015625" style="3" customWidth="1"/>
    <col min="3" max="4" width="14.16015625" style="3" customWidth="1"/>
    <col min="5" max="5" width="12.83203125" style="3" customWidth="1"/>
    <col min="6" max="6" width="14.16015625" style="3" customWidth="1"/>
    <col min="7" max="16384" width="9.33203125" style="3" customWidth="1"/>
  </cols>
  <sheetData>
    <row r="2" spans="1:6" ht="12.75">
      <c r="A2" s="1" t="s">
        <v>179</v>
      </c>
      <c r="B2" s="2"/>
      <c r="C2" s="2"/>
      <c r="D2" s="2"/>
      <c r="E2" s="2"/>
      <c r="F2" s="2"/>
    </row>
    <row r="3" spans="1:6" ht="12.75">
      <c r="A3" s="4" t="s">
        <v>180</v>
      </c>
      <c r="B3" s="2"/>
      <c r="C3" s="2"/>
      <c r="D3" s="2"/>
      <c r="E3" s="2"/>
      <c r="F3" s="2"/>
    </row>
    <row r="4" spans="1:6" ht="12.75">
      <c r="A4" s="1" t="s">
        <v>181</v>
      </c>
      <c r="B4" s="2"/>
      <c r="C4" s="2"/>
      <c r="D4" s="2"/>
      <c r="E4" s="2"/>
      <c r="F4" s="2"/>
    </row>
    <row r="6" spans="1:6" ht="12.75">
      <c r="A6" s="171" t="s">
        <v>387</v>
      </c>
      <c r="B6" s="160" t="s">
        <v>349</v>
      </c>
      <c r="C6" s="89" t="s">
        <v>388</v>
      </c>
      <c r="D6" s="91"/>
      <c r="E6" s="99" t="s">
        <v>105</v>
      </c>
      <c r="F6" s="91"/>
    </row>
    <row r="7" spans="1:6" ht="12.75">
      <c r="A7" s="170"/>
      <c r="B7" s="161"/>
      <c r="C7" s="66" t="s">
        <v>183</v>
      </c>
      <c r="D7" s="66" t="s">
        <v>185</v>
      </c>
      <c r="E7" s="66" t="s">
        <v>183</v>
      </c>
      <c r="F7" s="66" t="s">
        <v>185</v>
      </c>
    </row>
    <row r="8" spans="1:6" ht="12.75">
      <c r="A8" s="73" t="s">
        <v>186</v>
      </c>
      <c r="B8" s="74" t="s">
        <v>187</v>
      </c>
      <c r="C8" s="29">
        <v>27980</v>
      </c>
      <c r="D8" s="13">
        <v>733834</v>
      </c>
      <c r="E8" s="43">
        <v>293</v>
      </c>
      <c r="F8" s="43">
        <v>276.6</v>
      </c>
    </row>
    <row r="9" spans="1:6" ht="12.75">
      <c r="A9" s="73" t="s">
        <v>188</v>
      </c>
      <c r="B9" s="74" t="s">
        <v>189</v>
      </c>
      <c r="C9" s="29">
        <v>19563</v>
      </c>
      <c r="D9" s="13">
        <v>544278</v>
      </c>
      <c r="E9" s="43">
        <v>204.9</v>
      </c>
      <c r="F9" s="43">
        <v>205.2</v>
      </c>
    </row>
    <row r="10" spans="1:6" ht="12.75">
      <c r="A10" s="73" t="s">
        <v>190</v>
      </c>
      <c r="B10" s="74" t="s">
        <v>191</v>
      </c>
      <c r="C10" s="29">
        <v>5748</v>
      </c>
      <c r="D10" s="13">
        <v>160431</v>
      </c>
      <c r="E10" s="43">
        <v>60.2</v>
      </c>
      <c r="F10" s="43">
        <v>60.5</v>
      </c>
    </row>
    <row r="11" spans="1:6" ht="12.75">
      <c r="A11" s="73" t="s">
        <v>192</v>
      </c>
      <c r="B11" s="74" t="s">
        <v>193</v>
      </c>
      <c r="C11" s="29"/>
      <c r="D11" s="13"/>
      <c r="E11" s="61"/>
      <c r="F11" s="61"/>
    </row>
    <row r="12" spans="1:6" ht="12.75">
      <c r="A12" s="102"/>
      <c r="B12" s="74" t="s">
        <v>194</v>
      </c>
      <c r="C12" s="29">
        <v>3677</v>
      </c>
      <c r="D12" s="13">
        <v>106146</v>
      </c>
      <c r="E12" s="43">
        <v>38.5</v>
      </c>
      <c r="F12" s="43">
        <v>40</v>
      </c>
    </row>
    <row r="13" spans="1:6" ht="12.75">
      <c r="A13" s="73">
        <v>5</v>
      </c>
      <c r="B13" s="74" t="s">
        <v>195</v>
      </c>
      <c r="C13" s="29">
        <v>3062</v>
      </c>
      <c r="D13" s="13">
        <v>93874</v>
      </c>
      <c r="E13" s="43">
        <v>32.1</v>
      </c>
      <c r="F13" s="43">
        <v>35.4</v>
      </c>
    </row>
    <row r="14" spans="1:6" ht="12.75">
      <c r="A14" s="73">
        <v>6</v>
      </c>
      <c r="B14" s="74" t="s">
        <v>196</v>
      </c>
      <c r="C14" s="29">
        <v>3010</v>
      </c>
      <c r="D14" s="13">
        <v>82579</v>
      </c>
      <c r="E14" s="43">
        <v>31.5</v>
      </c>
      <c r="F14" s="43">
        <v>31.1</v>
      </c>
    </row>
    <row r="15" spans="1:6" ht="12.75">
      <c r="A15" s="73">
        <v>7</v>
      </c>
      <c r="B15" s="74" t="s">
        <v>197</v>
      </c>
      <c r="C15" s="29">
        <v>2348</v>
      </c>
      <c r="D15" s="13">
        <v>61559</v>
      </c>
      <c r="E15" s="43">
        <v>24.6</v>
      </c>
      <c r="F15" s="43">
        <v>23.2</v>
      </c>
    </row>
    <row r="16" spans="1:7" ht="12.75">
      <c r="A16" s="73">
        <v>8</v>
      </c>
      <c r="B16" s="74" t="s">
        <v>198</v>
      </c>
      <c r="C16" s="29">
        <v>1107</v>
      </c>
      <c r="D16" s="13">
        <v>30862</v>
      </c>
      <c r="E16" s="43">
        <v>11.6</v>
      </c>
      <c r="F16" s="43">
        <v>11.6</v>
      </c>
      <c r="G16" s="35"/>
    </row>
    <row r="17" spans="1:6" ht="12.75">
      <c r="A17" s="73">
        <v>9</v>
      </c>
      <c r="B17" s="75" t="s">
        <v>199</v>
      </c>
      <c r="C17" s="29">
        <v>1000</v>
      </c>
      <c r="D17" s="13">
        <v>24392</v>
      </c>
      <c r="E17" s="43">
        <v>10.5</v>
      </c>
      <c r="F17" s="43">
        <v>9.2</v>
      </c>
    </row>
    <row r="18" spans="1:6" ht="12.75">
      <c r="A18" s="76">
        <v>10</v>
      </c>
      <c r="B18" s="77" t="s">
        <v>200</v>
      </c>
      <c r="C18" s="64">
        <v>968</v>
      </c>
      <c r="D18" s="70">
        <v>25135</v>
      </c>
      <c r="E18" s="78">
        <v>10.1</v>
      </c>
      <c r="F18" s="78">
        <v>9.5</v>
      </c>
    </row>
    <row r="19" spans="1:6" ht="12.75">
      <c r="A19" s="86"/>
      <c r="B19" s="79" t="s">
        <v>201</v>
      </c>
      <c r="C19" s="80">
        <v>68463</v>
      </c>
      <c r="D19" s="80">
        <v>1863090</v>
      </c>
      <c r="E19" s="81">
        <v>716.9</v>
      </c>
      <c r="F19" s="81">
        <v>702.3</v>
      </c>
    </row>
    <row r="20" spans="1:6" ht="12.75">
      <c r="A20" s="86"/>
      <c r="B20" s="79" t="s">
        <v>202</v>
      </c>
      <c r="C20" s="80">
        <v>15033</v>
      </c>
      <c r="D20" s="80">
        <v>447910</v>
      </c>
      <c r="E20" s="81">
        <v>157.4</v>
      </c>
      <c r="F20" s="81">
        <v>176.8</v>
      </c>
    </row>
    <row r="21" spans="1:6" ht="12.75">
      <c r="A21" s="95"/>
      <c r="B21" s="77" t="s">
        <v>203</v>
      </c>
      <c r="C21" s="70">
        <v>83496</v>
      </c>
      <c r="D21" s="70">
        <v>2311000</v>
      </c>
      <c r="E21" s="78">
        <v>874.4</v>
      </c>
      <c r="F21" s="78">
        <v>879.1</v>
      </c>
    </row>
    <row r="23" spans="1:6" ht="25.5" customHeight="1">
      <c r="A23" s="159" t="s">
        <v>385</v>
      </c>
      <c r="B23" s="159"/>
      <c r="C23" s="159"/>
      <c r="D23" s="159"/>
      <c r="E23" s="159"/>
      <c r="F23" s="159"/>
    </row>
    <row r="25" spans="1:6" ht="26.25" customHeight="1">
      <c r="A25" s="163" t="s">
        <v>386</v>
      </c>
      <c r="B25" s="162"/>
      <c r="C25" s="162"/>
      <c r="D25" s="162"/>
      <c r="E25" s="162"/>
      <c r="F25" s="162"/>
    </row>
  </sheetData>
  <mergeCells count="4">
    <mergeCell ref="B6:B7"/>
    <mergeCell ref="A23:F23"/>
    <mergeCell ref="A25:F25"/>
    <mergeCell ref="A6:A7"/>
  </mergeCells>
  <printOptions/>
  <pageMargins left="0.75" right="0.75" top="1" bottom="1" header="0" footer="0"/>
  <pageSetup fitToHeight="1" fitToWidth="1"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2:M32"/>
  <sheetViews>
    <sheetView workbookViewId="0" topLeftCell="A1">
      <selection activeCell="A1" sqref="A1"/>
    </sheetView>
  </sheetViews>
  <sheetFormatPr defaultColWidth="9.33203125" defaultRowHeight="12.75"/>
  <cols>
    <col min="1" max="1" width="35.83203125" style="3" customWidth="1"/>
    <col min="2" max="11" width="10.16015625" style="3" customWidth="1"/>
    <col min="12" max="12" width="11.5" style="3" customWidth="1"/>
    <col min="13" max="13" width="10.16015625" style="3" customWidth="1"/>
    <col min="14" max="16384" width="9.33203125" style="3" customWidth="1"/>
  </cols>
  <sheetData>
    <row r="2" spans="1:13" ht="12.75">
      <c r="A2" s="1" t="s">
        <v>204</v>
      </c>
      <c r="B2" s="2"/>
      <c r="C2" s="2"/>
      <c r="D2" s="2"/>
      <c r="E2" s="2"/>
      <c r="F2" s="2"/>
      <c r="G2" s="2"/>
      <c r="H2" s="2"/>
      <c r="I2" s="2"/>
      <c r="J2" s="2"/>
      <c r="K2" s="2"/>
      <c r="L2" s="2"/>
      <c r="M2" s="2"/>
    </row>
    <row r="3" spans="1:13" ht="12.75">
      <c r="A3" s="4" t="s">
        <v>205</v>
      </c>
      <c r="B3" s="2"/>
      <c r="C3" s="2"/>
      <c r="D3" s="2"/>
      <c r="E3" s="2"/>
      <c r="F3" s="2"/>
      <c r="G3" s="2"/>
      <c r="H3" s="2"/>
      <c r="I3" s="2"/>
      <c r="J3" s="2"/>
      <c r="K3" s="2"/>
      <c r="L3" s="2"/>
      <c r="M3" s="2"/>
    </row>
    <row r="4" spans="1:13" ht="12.75">
      <c r="A4" s="1" t="s">
        <v>59</v>
      </c>
      <c r="B4" s="2"/>
      <c r="C4" s="2"/>
      <c r="D4" s="2"/>
      <c r="E4" s="2"/>
      <c r="F4" s="2"/>
      <c r="G4" s="2"/>
      <c r="H4" s="2"/>
      <c r="I4" s="2"/>
      <c r="J4" s="2"/>
      <c r="K4" s="2"/>
      <c r="L4" s="2"/>
      <c r="M4" s="2"/>
    </row>
    <row r="6" spans="1:13" ht="12.75">
      <c r="A6" s="160" t="s">
        <v>349</v>
      </c>
      <c r="B6" s="89" t="s">
        <v>101</v>
      </c>
      <c r="C6" s="90"/>
      <c r="D6" s="91"/>
      <c r="E6" s="99" t="s">
        <v>54</v>
      </c>
      <c r="F6" s="90"/>
      <c r="G6" s="91"/>
      <c r="H6" s="99" t="s">
        <v>55</v>
      </c>
      <c r="I6" s="90"/>
      <c r="J6" s="91"/>
      <c r="K6" s="99" t="s">
        <v>368</v>
      </c>
      <c r="L6" s="90"/>
      <c r="M6" s="91"/>
    </row>
    <row r="7" spans="1:13" ht="12.75">
      <c r="A7" s="161"/>
      <c r="B7" s="66" t="s">
        <v>148</v>
      </c>
      <c r="C7" s="66" t="s">
        <v>177</v>
      </c>
      <c r="D7" s="66" t="s">
        <v>178</v>
      </c>
      <c r="E7" s="66" t="s">
        <v>148</v>
      </c>
      <c r="F7" s="66" t="s">
        <v>177</v>
      </c>
      <c r="G7" s="66" t="s">
        <v>178</v>
      </c>
      <c r="H7" s="66" t="s">
        <v>148</v>
      </c>
      <c r="I7" s="66" t="s">
        <v>177</v>
      </c>
      <c r="J7" s="66" t="s">
        <v>178</v>
      </c>
      <c r="K7" s="66" t="s">
        <v>148</v>
      </c>
      <c r="L7" s="66" t="s">
        <v>177</v>
      </c>
      <c r="M7" s="66" t="s">
        <v>178</v>
      </c>
    </row>
    <row r="8" spans="1:13" ht="12.75">
      <c r="A8" s="86"/>
      <c r="B8" s="9"/>
      <c r="C8" s="9"/>
      <c r="D8" s="9"/>
      <c r="E8" s="9"/>
      <c r="F8" s="9"/>
      <c r="G8" s="9"/>
      <c r="H8" s="9"/>
      <c r="I8" s="9"/>
      <c r="J8" s="9"/>
      <c r="K8" s="9"/>
      <c r="L8" s="9"/>
      <c r="M8" s="9"/>
    </row>
    <row r="9" spans="1:13" ht="12.75">
      <c r="A9" s="74" t="s">
        <v>206</v>
      </c>
      <c r="B9" s="29">
        <v>27980</v>
      </c>
      <c r="C9" s="29">
        <v>13696</v>
      </c>
      <c r="D9" s="29">
        <v>14284</v>
      </c>
      <c r="E9" s="29">
        <v>24124</v>
      </c>
      <c r="F9" s="29">
        <v>11749</v>
      </c>
      <c r="G9" s="29">
        <v>12375</v>
      </c>
      <c r="H9" s="29">
        <v>3636</v>
      </c>
      <c r="I9" s="29">
        <v>1837</v>
      </c>
      <c r="J9" s="29">
        <v>1799</v>
      </c>
      <c r="K9" s="29">
        <v>212</v>
      </c>
      <c r="L9" s="29">
        <v>105</v>
      </c>
      <c r="M9" s="29">
        <v>107</v>
      </c>
    </row>
    <row r="10" spans="1:13" ht="12.75">
      <c r="A10" s="74" t="s">
        <v>207</v>
      </c>
      <c r="B10" s="29">
        <v>19563</v>
      </c>
      <c r="C10" s="29">
        <v>10172</v>
      </c>
      <c r="D10" s="29">
        <v>9391</v>
      </c>
      <c r="E10" s="29">
        <v>16753</v>
      </c>
      <c r="F10" s="29">
        <v>8677</v>
      </c>
      <c r="G10" s="29">
        <v>8076</v>
      </c>
      <c r="H10" s="29">
        <v>2642</v>
      </c>
      <c r="I10" s="29">
        <v>1409</v>
      </c>
      <c r="J10" s="29">
        <v>1233</v>
      </c>
      <c r="K10" s="29">
        <v>162</v>
      </c>
      <c r="L10" s="29">
        <v>83</v>
      </c>
      <c r="M10" s="29">
        <v>79</v>
      </c>
    </row>
    <row r="11" spans="1:13" ht="12.75">
      <c r="A11" s="74" t="s">
        <v>208</v>
      </c>
      <c r="B11" s="29">
        <v>5748</v>
      </c>
      <c r="C11" s="29">
        <v>2321</v>
      </c>
      <c r="D11" s="29">
        <v>3427</v>
      </c>
      <c r="E11" s="29">
        <v>4934</v>
      </c>
      <c r="F11" s="29">
        <v>1925</v>
      </c>
      <c r="G11" s="29">
        <v>3009</v>
      </c>
      <c r="H11" s="29">
        <v>758</v>
      </c>
      <c r="I11" s="29">
        <v>366</v>
      </c>
      <c r="J11" s="29">
        <v>392</v>
      </c>
      <c r="K11" s="29">
        <v>55</v>
      </c>
      <c r="L11" s="29">
        <v>29</v>
      </c>
      <c r="M11" s="29">
        <v>26</v>
      </c>
    </row>
    <row r="12" spans="1:13" ht="25.5">
      <c r="A12" s="100" t="s">
        <v>209</v>
      </c>
      <c r="B12" s="29">
        <v>3677</v>
      </c>
      <c r="C12" s="29">
        <v>1894</v>
      </c>
      <c r="D12" s="29">
        <v>1783</v>
      </c>
      <c r="E12" s="29">
        <v>3362</v>
      </c>
      <c r="F12" s="29">
        <v>1718</v>
      </c>
      <c r="G12" s="29">
        <v>1644</v>
      </c>
      <c r="H12" s="29">
        <v>289</v>
      </c>
      <c r="I12" s="29">
        <v>165</v>
      </c>
      <c r="J12" s="29">
        <v>124</v>
      </c>
      <c r="K12" s="29">
        <v>25</v>
      </c>
      <c r="L12" s="29">
        <v>11</v>
      </c>
      <c r="M12" s="29">
        <v>14</v>
      </c>
    </row>
    <row r="13" spans="1:13" ht="12.75">
      <c r="A13" s="74" t="s">
        <v>210</v>
      </c>
      <c r="B13" s="29">
        <v>3062</v>
      </c>
      <c r="C13" s="29">
        <v>1923</v>
      </c>
      <c r="D13" s="29">
        <v>1139</v>
      </c>
      <c r="E13" s="29">
        <v>2551</v>
      </c>
      <c r="F13" s="29">
        <v>1571</v>
      </c>
      <c r="G13" s="29">
        <v>980</v>
      </c>
      <c r="H13" s="29">
        <v>450</v>
      </c>
      <c r="I13" s="29">
        <v>313</v>
      </c>
      <c r="J13" s="29">
        <v>137</v>
      </c>
      <c r="K13" s="29">
        <v>58</v>
      </c>
      <c r="L13" s="29">
        <v>36</v>
      </c>
      <c r="M13" s="29">
        <v>22</v>
      </c>
    </row>
    <row r="14" spans="1:13" ht="12.75">
      <c r="A14" s="74" t="s">
        <v>211</v>
      </c>
      <c r="B14" s="29">
        <v>3010</v>
      </c>
      <c r="C14" s="29">
        <v>1410</v>
      </c>
      <c r="D14" s="29">
        <v>1600</v>
      </c>
      <c r="E14" s="29">
        <v>2581</v>
      </c>
      <c r="F14" s="29">
        <v>1171</v>
      </c>
      <c r="G14" s="29">
        <v>1410</v>
      </c>
      <c r="H14" s="29">
        <v>402</v>
      </c>
      <c r="I14" s="29">
        <v>224</v>
      </c>
      <c r="J14" s="29">
        <v>178</v>
      </c>
      <c r="K14" s="29">
        <v>27</v>
      </c>
      <c r="L14" s="29">
        <v>15</v>
      </c>
      <c r="M14" s="29">
        <v>12</v>
      </c>
    </row>
    <row r="15" spans="1:13" ht="12.75">
      <c r="A15" s="74" t="s">
        <v>212</v>
      </c>
      <c r="B15" s="29">
        <v>2348</v>
      </c>
      <c r="C15" s="29">
        <v>1005</v>
      </c>
      <c r="D15" s="29">
        <v>1343</v>
      </c>
      <c r="E15" s="29">
        <v>1949</v>
      </c>
      <c r="F15" s="29">
        <v>857</v>
      </c>
      <c r="G15" s="29">
        <v>1092</v>
      </c>
      <c r="H15" s="29">
        <v>372</v>
      </c>
      <c r="I15" s="29">
        <v>137</v>
      </c>
      <c r="J15" s="29">
        <v>235</v>
      </c>
      <c r="K15" s="29">
        <v>27</v>
      </c>
      <c r="L15" s="29">
        <v>11</v>
      </c>
      <c r="M15" s="29">
        <v>16</v>
      </c>
    </row>
    <row r="16" spans="1:13" ht="12.75">
      <c r="A16" s="74" t="s">
        <v>213</v>
      </c>
      <c r="B16" s="29">
        <v>1107</v>
      </c>
      <c r="C16" s="29">
        <v>911</v>
      </c>
      <c r="D16" s="29">
        <v>196</v>
      </c>
      <c r="E16" s="29">
        <v>973</v>
      </c>
      <c r="F16" s="29">
        <v>802</v>
      </c>
      <c r="G16" s="29">
        <v>171</v>
      </c>
      <c r="H16" s="29">
        <v>112</v>
      </c>
      <c r="I16" s="29">
        <v>92</v>
      </c>
      <c r="J16" s="29">
        <v>20</v>
      </c>
      <c r="K16" s="29">
        <v>22</v>
      </c>
      <c r="L16" s="29">
        <v>17</v>
      </c>
      <c r="M16" s="29">
        <v>5</v>
      </c>
    </row>
    <row r="17" spans="1:13" ht="12.75">
      <c r="A17" s="75" t="s">
        <v>214</v>
      </c>
      <c r="B17" s="29">
        <v>1000</v>
      </c>
      <c r="C17" s="29">
        <v>474</v>
      </c>
      <c r="D17" s="29">
        <v>526</v>
      </c>
      <c r="E17" s="29">
        <v>807</v>
      </c>
      <c r="F17" s="29">
        <v>385</v>
      </c>
      <c r="G17" s="29">
        <v>422</v>
      </c>
      <c r="H17" s="29">
        <v>181</v>
      </c>
      <c r="I17" s="29">
        <v>82</v>
      </c>
      <c r="J17" s="29">
        <v>99</v>
      </c>
      <c r="K17" s="29">
        <v>12</v>
      </c>
      <c r="L17" s="29">
        <v>7</v>
      </c>
      <c r="M17" s="29">
        <v>5</v>
      </c>
    </row>
    <row r="18" spans="1:13" ht="12.75">
      <c r="A18" s="74" t="s">
        <v>215</v>
      </c>
      <c r="B18" s="29">
        <v>968</v>
      </c>
      <c r="C18" s="29">
        <v>627</v>
      </c>
      <c r="D18" s="29">
        <v>341</v>
      </c>
      <c r="E18" s="29">
        <v>763</v>
      </c>
      <c r="F18" s="29">
        <v>480</v>
      </c>
      <c r="G18" s="29">
        <v>283</v>
      </c>
      <c r="H18" s="29">
        <v>191</v>
      </c>
      <c r="I18" s="29">
        <v>139</v>
      </c>
      <c r="J18" s="29">
        <v>52</v>
      </c>
      <c r="K18" s="29">
        <v>14</v>
      </c>
      <c r="L18" s="29">
        <v>8</v>
      </c>
      <c r="M18" s="29">
        <v>6</v>
      </c>
    </row>
    <row r="19" spans="1:13" ht="12.75">
      <c r="A19" s="74"/>
      <c r="B19" s="29"/>
      <c r="C19" s="29"/>
      <c r="D19" s="29"/>
      <c r="E19" s="29"/>
      <c r="F19" s="29"/>
      <c r="G19" s="29"/>
      <c r="H19" s="29"/>
      <c r="I19" s="29"/>
      <c r="J19" s="29"/>
      <c r="K19" s="29"/>
      <c r="L19" s="29"/>
      <c r="M19" s="29"/>
    </row>
    <row r="20" spans="1:13" ht="12.75">
      <c r="A20" s="74" t="s">
        <v>202</v>
      </c>
      <c r="B20" s="29">
        <v>15033</v>
      </c>
      <c r="C20" s="29">
        <v>7229</v>
      </c>
      <c r="D20" s="29">
        <v>7803</v>
      </c>
      <c r="E20" s="29">
        <v>11868</v>
      </c>
      <c r="F20" s="29">
        <v>5392</v>
      </c>
      <c r="G20" s="29">
        <v>6475</v>
      </c>
      <c r="H20" s="29">
        <v>3036</v>
      </c>
      <c r="I20" s="29">
        <v>1772</v>
      </c>
      <c r="J20" s="29">
        <v>1264</v>
      </c>
      <c r="K20" s="29">
        <v>119</v>
      </c>
      <c r="L20" s="29">
        <v>60</v>
      </c>
      <c r="M20" s="29">
        <v>59</v>
      </c>
    </row>
    <row r="21" spans="1:13" ht="12.75">
      <c r="A21" s="79" t="s">
        <v>148</v>
      </c>
      <c r="B21" s="101">
        <v>83496</v>
      </c>
      <c r="C21" s="101">
        <v>41662</v>
      </c>
      <c r="D21" s="101">
        <v>41833</v>
      </c>
      <c r="E21" s="101">
        <v>70665</v>
      </c>
      <c r="F21" s="101">
        <v>34727</v>
      </c>
      <c r="G21" s="101">
        <v>35937</v>
      </c>
      <c r="H21" s="101">
        <v>12069</v>
      </c>
      <c r="I21" s="101">
        <v>6536</v>
      </c>
      <c r="J21" s="101">
        <v>5533</v>
      </c>
      <c r="K21" s="101">
        <v>733</v>
      </c>
      <c r="L21" s="101">
        <v>382</v>
      </c>
      <c r="M21" s="101">
        <v>351</v>
      </c>
    </row>
    <row r="23" ht="12.75">
      <c r="A23" s="17" t="s">
        <v>216</v>
      </c>
    </row>
    <row r="25" ht="12.75">
      <c r="A25" s="17" t="s">
        <v>99</v>
      </c>
    </row>
    <row r="29" ht="12.75">
      <c r="A29" s="65"/>
    </row>
    <row r="30" ht="12.75">
      <c r="A30" s="58"/>
    </row>
    <row r="31" ht="12.75">
      <c r="A31" s="58"/>
    </row>
    <row r="32" ht="12.75">
      <c r="A32" s="58"/>
    </row>
  </sheetData>
  <mergeCells count="1">
    <mergeCell ref="A6:A7"/>
  </mergeCells>
  <printOptions/>
  <pageMargins left="0.25" right="0" top="1" bottom="1" header="0" footer="0"/>
  <pageSetup fitToHeight="1" fitToWidth="1" orientation="landscape" scale="96" r:id="rId1"/>
</worksheet>
</file>

<file path=xl/worksheets/sheet15.xml><?xml version="1.0" encoding="utf-8"?>
<worksheet xmlns="http://schemas.openxmlformats.org/spreadsheetml/2006/main" xmlns:r="http://schemas.openxmlformats.org/officeDocument/2006/relationships">
  <sheetPr>
    <pageSetUpPr fitToPage="1"/>
  </sheetPr>
  <dimension ref="A2:P30"/>
  <sheetViews>
    <sheetView workbookViewId="0" topLeftCell="A1">
      <selection activeCell="A1" sqref="A1"/>
    </sheetView>
  </sheetViews>
  <sheetFormatPr defaultColWidth="9.33203125" defaultRowHeight="12.75"/>
  <cols>
    <col min="1" max="1" width="35.83203125" style="3" customWidth="1"/>
    <col min="2" max="2" width="10.16015625" style="3" customWidth="1"/>
    <col min="3" max="3" width="11.5" style="3" customWidth="1"/>
    <col min="4" max="7" width="10.16015625" style="3" customWidth="1"/>
    <col min="8" max="10" width="11.5" style="3" customWidth="1"/>
    <col min="11" max="16384" width="9.33203125" style="3" customWidth="1"/>
  </cols>
  <sheetData>
    <row r="2" spans="1:10" ht="12.75">
      <c r="A2" s="1" t="s">
        <v>217</v>
      </c>
      <c r="B2" s="2"/>
      <c r="C2" s="2"/>
      <c r="D2" s="2"/>
      <c r="E2" s="2"/>
      <c r="F2" s="2"/>
      <c r="G2" s="2"/>
      <c r="H2" s="2"/>
      <c r="I2" s="2"/>
      <c r="J2" s="2"/>
    </row>
    <row r="3" spans="1:10" ht="12.75">
      <c r="A3" s="4" t="s">
        <v>218</v>
      </c>
      <c r="B3" s="2"/>
      <c r="C3" s="2"/>
      <c r="D3" s="2"/>
      <c r="E3" s="2"/>
      <c r="F3" s="2"/>
      <c r="G3" s="2"/>
      <c r="H3" s="2"/>
      <c r="I3" s="2"/>
      <c r="J3" s="2"/>
    </row>
    <row r="4" spans="1:10" ht="12.75">
      <c r="A4" s="1" t="s">
        <v>59</v>
      </c>
      <c r="B4" s="2"/>
      <c r="C4" s="2"/>
      <c r="D4" s="2"/>
      <c r="E4" s="2"/>
      <c r="F4" s="2"/>
      <c r="G4" s="2"/>
      <c r="H4" s="2"/>
      <c r="I4" s="2"/>
      <c r="J4" s="2"/>
    </row>
    <row r="6" spans="1:10" ht="12.75">
      <c r="A6" s="160" t="s">
        <v>349</v>
      </c>
      <c r="B6" s="89" t="s">
        <v>101</v>
      </c>
      <c r="C6" s="90"/>
      <c r="D6" s="91"/>
      <c r="E6" s="99" t="s">
        <v>54</v>
      </c>
      <c r="F6" s="90"/>
      <c r="G6" s="91"/>
      <c r="H6" s="99" t="s">
        <v>55</v>
      </c>
      <c r="I6" s="90"/>
      <c r="J6" s="91"/>
    </row>
    <row r="7" spans="1:10" ht="12.75">
      <c r="A7" s="161"/>
      <c r="B7" s="66" t="s">
        <v>148</v>
      </c>
      <c r="C7" s="66" t="s">
        <v>177</v>
      </c>
      <c r="D7" s="66" t="s">
        <v>178</v>
      </c>
      <c r="E7" s="66" t="s">
        <v>148</v>
      </c>
      <c r="F7" s="66" t="s">
        <v>177</v>
      </c>
      <c r="G7" s="66" t="s">
        <v>178</v>
      </c>
      <c r="H7" s="66" t="s">
        <v>148</v>
      </c>
      <c r="I7" s="66" t="s">
        <v>177</v>
      </c>
      <c r="J7" s="66" t="s">
        <v>178</v>
      </c>
    </row>
    <row r="8" spans="1:10" ht="12.75">
      <c r="A8" s="86"/>
      <c r="B8" s="9"/>
      <c r="C8" s="9"/>
      <c r="D8" s="9"/>
      <c r="E8" s="9"/>
      <c r="F8" s="9"/>
      <c r="G8" s="9"/>
      <c r="H8" s="9"/>
      <c r="I8" s="9"/>
      <c r="J8" s="9"/>
    </row>
    <row r="9" spans="1:10" ht="12.75">
      <c r="A9" s="74" t="s">
        <v>206</v>
      </c>
      <c r="B9" s="32">
        <v>293</v>
      </c>
      <c r="C9" s="32">
        <v>294.8</v>
      </c>
      <c r="D9" s="32">
        <v>291.3</v>
      </c>
      <c r="E9" s="32">
        <v>302.6</v>
      </c>
      <c r="F9" s="32">
        <v>300.9</v>
      </c>
      <c r="G9" s="32">
        <v>304.2</v>
      </c>
      <c r="H9" s="32">
        <v>263</v>
      </c>
      <c r="I9" s="32">
        <v>285.1</v>
      </c>
      <c r="J9" s="32">
        <v>243.7</v>
      </c>
    </row>
    <row r="10" spans="1:10" ht="12.75">
      <c r="A10" s="74" t="s">
        <v>207</v>
      </c>
      <c r="B10" s="32">
        <v>204.9</v>
      </c>
      <c r="C10" s="32">
        <v>219</v>
      </c>
      <c r="D10" s="32">
        <v>191.5</v>
      </c>
      <c r="E10" s="32">
        <v>210.1</v>
      </c>
      <c r="F10" s="32">
        <v>222.2</v>
      </c>
      <c r="G10" s="32">
        <v>198.6</v>
      </c>
      <c r="H10" s="32">
        <v>191.1</v>
      </c>
      <c r="I10" s="32">
        <v>218.7</v>
      </c>
      <c r="J10" s="32">
        <v>167</v>
      </c>
    </row>
    <row r="11" spans="1:10" ht="12.75">
      <c r="A11" s="74" t="s">
        <v>208</v>
      </c>
      <c r="B11" s="32">
        <v>60.2</v>
      </c>
      <c r="C11" s="32">
        <v>50</v>
      </c>
      <c r="D11" s="32">
        <v>69.9</v>
      </c>
      <c r="E11" s="32">
        <v>61.9</v>
      </c>
      <c r="F11" s="32">
        <v>49.3</v>
      </c>
      <c r="G11" s="32">
        <v>74</v>
      </c>
      <c r="H11" s="32">
        <v>54.8</v>
      </c>
      <c r="I11" s="32">
        <v>56.8</v>
      </c>
      <c r="J11" s="32">
        <v>53.1</v>
      </c>
    </row>
    <row r="12" spans="1:10" ht="25.5">
      <c r="A12" s="100" t="s">
        <v>209</v>
      </c>
      <c r="B12" s="32">
        <v>38.5</v>
      </c>
      <c r="C12" s="32">
        <v>40.8</v>
      </c>
      <c r="D12" s="32">
        <v>36.4</v>
      </c>
      <c r="E12" s="32">
        <v>42.2</v>
      </c>
      <c r="F12" s="32">
        <v>44</v>
      </c>
      <c r="G12" s="32">
        <v>40.4</v>
      </c>
      <c r="H12" s="32">
        <v>20.9</v>
      </c>
      <c r="I12" s="32">
        <v>25.6</v>
      </c>
      <c r="J12" s="32">
        <v>16.8</v>
      </c>
    </row>
    <row r="13" spans="1:10" ht="12.75">
      <c r="A13" s="74" t="s">
        <v>210</v>
      </c>
      <c r="B13" s="32">
        <v>32.1</v>
      </c>
      <c r="C13" s="32">
        <v>41.4</v>
      </c>
      <c r="D13" s="32">
        <v>23.2</v>
      </c>
      <c r="E13" s="32">
        <v>32</v>
      </c>
      <c r="F13" s="32">
        <v>40.2</v>
      </c>
      <c r="G13" s="32">
        <v>24.1</v>
      </c>
      <c r="H13" s="32">
        <v>32.5</v>
      </c>
      <c r="I13" s="32">
        <v>48.6</v>
      </c>
      <c r="J13" s="32">
        <v>18.6</v>
      </c>
    </row>
    <row r="14" spans="1:10" ht="12.75">
      <c r="A14" s="74" t="s">
        <v>211</v>
      </c>
      <c r="B14" s="32">
        <v>31.5</v>
      </c>
      <c r="C14" s="32">
        <v>30.4</v>
      </c>
      <c r="D14" s="32">
        <v>32.6</v>
      </c>
      <c r="E14" s="32">
        <v>32.4</v>
      </c>
      <c r="F14" s="32">
        <v>30</v>
      </c>
      <c r="G14" s="32">
        <v>34.7</v>
      </c>
      <c r="H14" s="32">
        <v>29.1</v>
      </c>
      <c r="I14" s="32">
        <v>34.8</v>
      </c>
      <c r="J14" s="32">
        <v>24.1</v>
      </c>
    </row>
    <row r="15" spans="1:10" ht="12.75">
      <c r="A15" s="74" t="s">
        <v>212</v>
      </c>
      <c r="B15" s="32">
        <v>24.6</v>
      </c>
      <c r="C15" s="32">
        <v>21.6</v>
      </c>
      <c r="D15" s="32">
        <v>27.4</v>
      </c>
      <c r="E15" s="32">
        <v>24.4</v>
      </c>
      <c r="F15" s="32">
        <v>21.9</v>
      </c>
      <c r="G15" s="32">
        <v>26.8</v>
      </c>
      <c r="H15" s="32">
        <v>26.9</v>
      </c>
      <c r="I15" s="32">
        <v>21.3</v>
      </c>
      <c r="J15" s="32">
        <v>31.8</v>
      </c>
    </row>
    <row r="16" spans="1:10" ht="12.75">
      <c r="A16" s="74" t="s">
        <v>213</v>
      </c>
      <c r="B16" s="32">
        <v>11.6</v>
      </c>
      <c r="C16" s="32">
        <v>19.6</v>
      </c>
      <c r="D16" s="32">
        <v>4</v>
      </c>
      <c r="E16" s="32">
        <v>12.2</v>
      </c>
      <c r="F16" s="32">
        <v>20.5</v>
      </c>
      <c r="G16" s="32">
        <v>4.2</v>
      </c>
      <c r="H16" s="32">
        <v>8.1</v>
      </c>
      <c r="I16" s="32">
        <v>14.3</v>
      </c>
      <c r="J16" s="82" t="s">
        <v>11</v>
      </c>
    </row>
    <row r="17" spans="1:10" ht="12.75">
      <c r="A17" s="75" t="s">
        <v>214</v>
      </c>
      <c r="B17" s="32">
        <v>10.5</v>
      </c>
      <c r="C17" s="32">
        <v>10.2</v>
      </c>
      <c r="D17" s="32">
        <v>10.7</v>
      </c>
      <c r="E17" s="32">
        <v>10.1</v>
      </c>
      <c r="F17" s="32">
        <v>9.9</v>
      </c>
      <c r="G17" s="32">
        <v>10.4</v>
      </c>
      <c r="H17" s="32">
        <v>13.1</v>
      </c>
      <c r="I17" s="32">
        <v>12.7</v>
      </c>
      <c r="J17" s="82" t="s">
        <v>11</v>
      </c>
    </row>
    <row r="18" spans="1:10" ht="12.75">
      <c r="A18" s="74" t="s">
        <v>215</v>
      </c>
      <c r="B18" s="32">
        <v>10.1</v>
      </c>
      <c r="C18" s="32">
        <v>13.5</v>
      </c>
      <c r="D18" s="32">
        <v>7</v>
      </c>
      <c r="E18" s="32">
        <v>9.6</v>
      </c>
      <c r="F18" s="32">
        <v>12.3</v>
      </c>
      <c r="G18" s="32">
        <v>7</v>
      </c>
      <c r="H18" s="32">
        <v>13.8</v>
      </c>
      <c r="I18" s="32">
        <v>21.6</v>
      </c>
      <c r="J18" s="32">
        <v>7</v>
      </c>
    </row>
    <row r="19" spans="1:10" ht="12.75">
      <c r="A19" s="74"/>
      <c r="B19" s="9"/>
      <c r="C19" s="9"/>
      <c r="D19" s="9"/>
      <c r="E19" s="9"/>
      <c r="F19" s="9"/>
      <c r="G19" s="9"/>
      <c r="H19" s="9"/>
      <c r="I19" s="9"/>
      <c r="J19" s="9"/>
    </row>
    <row r="20" spans="1:10" ht="12.75">
      <c r="A20" s="74" t="s">
        <v>202</v>
      </c>
      <c r="B20" s="32">
        <v>157.4</v>
      </c>
      <c r="C20" s="32">
        <v>155.6</v>
      </c>
      <c r="D20" s="32">
        <v>159.1</v>
      </c>
      <c r="E20" s="32">
        <v>148.9</v>
      </c>
      <c r="F20" s="32">
        <v>138.1</v>
      </c>
      <c r="G20" s="32">
        <v>159.2</v>
      </c>
      <c r="H20" s="32">
        <v>219.6</v>
      </c>
      <c r="I20" s="32">
        <v>275</v>
      </c>
      <c r="J20" s="32">
        <v>171.2</v>
      </c>
    </row>
    <row r="21" spans="1:10" ht="12.75">
      <c r="A21" s="79" t="s">
        <v>148</v>
      </c>
      <c r="B21" s="53">
        <v>874.4</v>
      </c>
      <c r="C21" s="53">
        <v>896.8</v>
      </c>
      <c r="D21" s="53">
        <v>853.1</v>
      </c>
      <c r="E21" s="53">
        <v>886.3</v>
      </c>
      <c r="F21" s="53">
        <v>889.2</v>
      </c>
      <c r="G21" s="53">
        <v>883.5</v>
      </c>
      <c r="H21" s="53">
        <v>872.9</v>
      </c>
      <c r="I21" s="81">
        <v>1014.5</v>
      </c>
      <c r="J21" s="53">
        <v>749.4</v>
      </c>
    </row>
    <row r="23" spans="1:10" ht="25.5" customHeight="1">
      <c r="A23" s="159" t="s">
        <v>389</v>
      </c>
      <c r="B23" s="159"/>
      <c r="C23" s="159"/>
      <c r="D23" s="159"/>
      <c r="E23" s="159"/>
      <c r="F23" s="159"/>
      <c r="G23" s="159"/>
      <c r="H23" s="159"/>
      <c r="I23" s="159"/>
      <c r="J23" s="159"/>
    </row>
    <row r="25" ht="12.75">
      <c r="A25" s="17" t="s">
        <v>99</v>
      </c>
    </row>
    <row r="26" ht="12.75">
      <c r="A26" s="17"/>
    </row>
    <row r="28" spans="2:16" ht="12.75">
      <c r="B28" s="18"/>
      <c r="C28" s="18"/>
      <c r="D28" s="18"/>
      <c r="E28" s="18"/>
      <c r="F28" s="18"/>
      <c r="G28" s="18"/>
      <c r="H28" s="18"/>
      <c r="I28" s="18"/>
      <c r="J28" s="18"/>
      <c r="K28" s="18"/>
      <c r="L28" s="18"/>
      <c r="M28" s="18"/>
      <c r="N28" s="18"/>
      <c r="O28" s="18"/>
      <c r="P28" s="18"/>
    </row>
    <row r="29" spans="2:16" ht="12.75">
      <c r="B29" s="18"/>
      <c r="C29" s="30"/>
      <c r="D29" s="18"/>
      <c r="E29" s="18"/>
      <c r="F29" s="18"/>
      <c r="G29" s="18"/>
      <c r="H29" s="18"/>
      <c r="I29" s="18"/>
      <c r="J29" s="18"/>
      <c r="K29" s="18"/>
      <c r="L29" s="18"/>
      <c r="M29" s="18"/>
      <c r="N29" s="18"/>
      <c r="O29" s="18"/>
      <c r="P29" s="18"/>
    </row>
    <row r="30" spans="2:16" ht="12.75">
      <c r="B30" s="18"/>
      <c r="C30" s="30"/>
      <c r="D30" s="18"/>
      <c r="E30" s="18"/>
      <c r="F30" s="18"/>
      <c r="G30" s="18"/>
      <c r="H30" s="18"/>
      <c r="I30" s="18"/>
      <c r="J30" s="18"/>
      <c r="K30" s="18"/>
      <c r="L30" s="18"/>
      <c r="M30" s="18"/>
      <c r="N30" s="18"/>
      <c r="O30" s="18"/>
      <c r="P30" s="18"/>
    </row>
  </sheetData>
  <mergeCells count="2">
    <mergeCell ref="A6:A7"/>
    <mergeCell ref="A23:J23"/>
  </mergeCells>
  <printOptions/>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2:J25"/>
  <sheetViews>
    <sheetView workbookViewId="0" topLeftCell="A1">
      <selection activeCell="A1" sqref="A1"/>
    </sheetView>
  </sheetViews>
  <sheetFormatPr defaultColWidth="9.33203125" defaultRowHeight="12.75"/>
  <cols>
    <col min="1" max="1" width="35.83203125" style="3" customWidth="1"/>
    <col min="2" max="8" width="10.16015625" style="3" customWidth="1"/>
    <col min="9" max="9" width="11.5" style="3" customWidth="1"/>
    <col min="10" max="10" width="10.16015625" style="3" customWidth="1"/>
    <col min="11" max="16384" width="9.33203125" style="3" customWidth="1"/>
  </cols>
  <sheetData>
    <row r="2" spans="1:10" ht="12.75">
      <c r="A2" s="1" t="s">
        <v>219</v>
      </c>
      <c r="B2" s="2"/>
      <c r="C2" s="2"/>
      <c r="D2" s="2"/>
      <c r="E2" s="2"/>
      <c r="F2" s="2"/>
      <c r="G2" s="2"/>
      <c r="H2" s="2"/>
      <c r="I2" s="2"/>
      <c r="J2" s="2"/>
    </row>
    <row r="3" spans="1:10" ht="14.25">
      <c r="A3" s="4" t="s">
        <v>220</v>
      </c>
      <c r="B3" s="2"/>
      <c r="C3" s="2"/>
      <c r="D3" s="2"/>
      <c r="E3" s="2"/>
      <c r="F3" s="2"/>
      <c r="G3" s="2"/>
      <c r="H3" s="2"/>
      <c r="I3" s="2"/>
      <c r="J3" s="2"/>
    </row>
    <row r="4" spans="1:10" ht="12.75">
      <c r="A4" s="1" t="s">
        <v>59</v>
      </c>
      <c r="B4" s="2"/>
      <c r="C4" s="2"/>
      <c r="D4" s="2"/>
      <c r="E4" s="2"/>
      <c r="F4" s="2"/>
      <c r="G4" s="2"/>
      <c r="H4" s="2"/>
      <c r="I4" s="2"/>
      <c r="J4" s="2"/>
    </row>
    <row r="6" spans="1:10" ht="12.75">
      <c r="A6" s="160" t="s">
        <v>349</v>
      </c>
      <c r="B6" s="89" t="s">
        <v>101</v>
      </c>
      <c r="C6" s="90"/>
      <c r="D6" s="91"/>
      <c r="E6" s="99" t="s">
        <v>54</v>
      </c>
      <c r="F6" s="90"/>
      <c r="G6" s="91"/>
      <c r="H6" s="99" t="s">
        <v>55</v>
      </c>
      <c r="I6" s="90"/>
      <c r="J6" s="91"/>
    </row>
    <row r="7" spans="1:10" ht="12.75">
      <c r="A7" s="161"/>
      <c r="B7" s="66" t="s">
        <v>148</v>
      </c>
      <c r="C7" s="66" t="s">
        <v>177</v>
      </c>
      <c r="D7" s="66" t="s">
        <v>178</v>
      </c>
      <c r="E7" s="66" t="s">
        <v>148</v>
      </c>
      <c r="F7" s="66" t="s">
        <v>177</v>
      </c>
      <c r="G7" s="66" t="s">
        <v>178</v>
      </c>
      <c r="H7" s="66" t="s">
        <v>148</v>
      </c>
      <c r="I7" s="66" t="s">
        <v>177</v>
      </c>
      <c r="J7" s="66" t="s">
        <v>178</v>
      </c>
    </row>
    <row r="8" spans="1:10" ht="12.75">
      <c r="A8" s="86"/>
      <c r="B8" s="9"/>
      <c r="C8" s="9"/>
      <c r="D8" s="9"/>
      <c r="E8" s="9"/>
      <c r="F8" s="9"/>
      <c r="G8" s="9"/>
      <c r="H8" s="9"/>
      <c r="I8" s="9"/>
      <c r="J8" s="9"/>
    </row>
    <row r="9" spans="1:10" ht="12.75">
      <c r="A9" s="74" t="s">
        <v>206</v>
      </c>
      <c r="B9" s="32">
        <v>148.5</v>
      </c>
      <c r="C9" s="32">
        <v>196.5</v>
      </c>
      <c r="D9" s="32">
        <v>109.7</v>
      </c>
      <c r="E9" s="32">
        <v>139.5</v>
      </c>
      <c r="F9" s="32">
        <v>186.1</v>
      </c>
      <c r="G9" s="32">
        <v>101.5</v>
      </c>
      <c r="H9" s="32">
        <v>215.6</v>
      </c>
      <c r="I9" s="32">
        <v>283.1</v>
      </c>
      <c r="J9" s="32">
        <v>165.4</v>
      </c>
    </row>
    <row r="10" spans="1:10" ht="12.75">
      <c r="A10" s="74" t="s">
        <v>207</v>
      </c>
      <c r="B10" s="32">
        <v>132.6</v>
      </c>
      <c r="C10" s="32">
        <v>159</v>
      </c>
      <c r="D10" s="32">
        <v>113.3</v>
      </c>
      <c r="E10" s="32">
        <v>127.4</v>
      </c>
      <c r="F10" s="32">
        <v>151.6</v>
      </c>
      <c r="G10" s="32">
        <v>109.8</v>
      </c>
      <c r="H10" s="32">
        <v>173.6</v>
      </c>
      <c r="I10" s="32">
        <v>223.9</v>
      </c>
      <c r="J10" s="32">
        <v>138.3</v>
      </c>
    </row>
    <row r="11" spans="1:10" ht="12.75">
      <c r="A11" s="74" t="s">
        <v>208</v>
      </c>
      <c r="B11" s="32">
        <v>27.6</v>
      </c>
      <c r="C11" s="32">
        <v>30.6</v>
      </c>
      <c r="D11" s="32">
        <v>25.3</v>
      </c>
      <c r="E11" s="32">
        <v>25.4</v>
      </c>
      <c r="F11" s="32">
        <v>27.6</v>
      </c>
      <c r="G11" s="32">
        <v>23.8</v>
      </c>
      <c r="H11" s="32">
        <v>42.5</v>
      </c>
      <c r="I11" s="32">
        <v>53.8</v>
      </c>
      <c r="J11" s="32">
        <v>34.4</v>
      </c>
    </row>
    <row r="12" spans="1:10" ht="25.5">
      <c r="A12" s="100" t="s">
        <v>209</v>
      </c>
      <c r="B12" s="32">
        <v>21.2</v>
      </c>
      <c r="C12" s="32">
        <v>26.2</v>
      </c>
      <c r="D12" s="32">
        <v>18</v>
      </c>
      <c r="E12" s="32">
        <v>21.4</v>
      </c>
      <c r="F12" s="32">
        <v>26.2</v>
      </c>
      <c r="G12" s="32">
        <v>18.4</v>
      </c>
      <c r="H12" s="32">
        <v>18</v>
      </c>
      <c r="I12" s="32">
        <v>24.6</v>
      </c>
      <c r="J12" s="32">
        <v>13.5</v>
      </c>
    </row>
    <row r="13" spans="1:10" ht="12.75">
      <c r="A13" s="74" t="s">
        <v>210</v>
      </c>
      <c r="B13" s="32">
        <v>27</v>
      </c>
      <c r="C13" s="32">
        <v>37.5</v>
      </c>
      <c r="D13" s="32">
        <v>17.3</v>
      </c>
      <c r="E13" s="32">
        <v>26.2</v>
      </c>
      <c r="F13" s="32">
        <v>35.8</v>
      </c>
      <c r="G13" s="32">
        <v>17.2</v>
      </c>
      <c r="H13" s="32">
        <v>31.2</v>
      </c>
      <c r="I13" s="32">
        <v>48.7</v>
      </c>
      <c r="J13" s="32">
        <v>16.8</v>
      </c>
    </row>
    <row r="14" spans="1:10" ht="12.75">
      <c r="A14" s="74" t="s">
        <v>211</v>
      </c>
      <c r="B14" s="32">
        <v>14</v>
      </c>
      <c r="C14" s="32">
        <v>17.9</v>
      </c>
      <c r="D14" s="32">
        <v>11.3</v>
      </c>
      <c r="E14" s="32">
        <v>12.8</v>
      </c>
      <c r="F14" s="32">
        <v>16.2</v>
      </c>
      <c r="G14" s="32">
        <v>10.5</v>
      </c>
      <c r="H14" s="32">
        <v>21.9</v>
      </c>
      <c r="I14" s="32">
        <v>31.3</v>
      </c>
      <c r="J14" s="32">
        <v>15.6</v>
      </c>
    </row>
    <row r="15" spans="1:10" ht="12.75">
      <c r="A15" s="74" t="s">
        <v>212</v>
      </c>
      <c r="B15" s="32">
        <v>14.4</v>
      </c>
      <c r="C15" s="32">
        <v>15.2</v>
      </c>
      <c r="D15" s="32">
        <v>13.9</v>
      </c>
      <c r="E15" s="32">
        <v>13.2</v>
      </c>
      <c r="F15" s="32">
        <v>14.4</v>
      </c>
      <c r="G15" s="32">
        <v>12.3</v>
      </c>
      <c r="H15" s="32">
        <v>23.1</v>
      </c>
      <c r="I15" s="32">
        <v>21.2</v>
      </c>
      <c r="J15" s="32">
        <v>24.5</v>
      </c>
    </row>
    <row r="16" spans="1:10" ht="12.75">
      <c r="A16" s="74" t="s">
        <v>213</v>
      </c>
      <c r="B16" s="32">
        <v>10.8</v>
      </c>
      <c r="C16" s="32">
        <v>18.3</v>
      </c>
      <c r="D16" s="32">
        <v>3.8</v>
      </c>
      <c r="E16" s="32">
        <v>11.1</v>
      </c>
      <c r="F16" s="32">
        <v>18.7</v>
      </c>
      <c r="G16" s="32">
        <v>4</v>
      </c>
      <c r="H16" s="32">
        <v>8.3</v>
      </c>
      <c r="I16" s="32">
        <v>15.3</v>
      </c>
      <c r="J16" s="32">
        <v>2.5</v>
      </c>
    </row>
    <row r="17" spans="1:10" ht="12.75">
      <c r="A17" s="75" t="s">
        <v>214</v>
      </c>
      <c r="B17" s="32">
        <v>4.9</v>
      </c>
      <c r="C17" s="32">
        <v>6.3</v>
      </c>
      <c r="D17" s="32">
        <v>4</v>
      </c>
      <c r="E17" s="32">
        <v>4.2</v>
      </c>
      <c r="F17" s="32">
        <v>5.5</v>
      </c>
      <c r="G17" s="32">
        <v>3.4</v>
      </c>
      <c r="H17" s="32">
        <v>9.7</v>
      </c>
      <c r="I17" s="32">
        <v>11.5</v>
      </c>
      <c r="J17" s="32">
        <v>8.3</v>
      </c>
    </row>
    <row r="18" spans="1:10" ht="12.75">
      <c r="A18" s="74" t="s">
        <v>215</v>
      </c>
      <c r="B18" s="32">
        <v>8.1</v>
      </c>
      <c r="C18" s="32">
        <v>11.6</v>
      </c>
      <c r="D18" s="32">
        <v>4.9</v>
      </c>
      <c r="E18" s="32">
        <v>7.2</v>
      </c>
      <c r="F18" s="32">
        <v>10</v>
      </c>
      <c r="G18" s="32">
        <v>4.5</v>
      </c>
      <c r="H18" s="32">
        <v>14.8</v>
      </c>
      <c r="I18" s="32">
        <v>24.5</v>
      </c>
      <c r="J18" s="32">
        <v>7.3</v>
      </c>
    </row>
    <row r="19" spans="1:10" ht="12.75">
      <c r="A19" s="74"/>
      <c r="B19" s="32"/>
      <c r="C19" s="32"/>
      <c r="D19" s="32"/>
      <c r="E19" s="32"/>
      <c r="F19" s="32"/>
      <c r="G19" s="32"/>
      <c r="H19" s="32"/>
      <c r="I19" s="32"/>
      <c r="J19" s="32"/>
    </row>
    <row r="20" spans="1:10" ht="12.75">
      <c r="A20" s="74" t="s">
        <v>202</v>
      </c>
      <c r="B20" s="32">
        <v>96.8</v>
      </c>
      <c r="C20" s="32">
        <v>117.8</v>
      </c>
      <c r="D20" s="32">
        <v>78</v>
      </c>
      <c r="E20" s="32">
        <v>80.3</v>
      </c>
      <c r="F20" s="32">
        <v>94.4</v>
      </c>
      <c r="G20" s="32">
        <v>67.9</v>
      </c>
      <c r="H20" s="32">
        <v>193.1</v>
      </c>
      <c r="I20" s="32">
        <v>268.8</v>
      </c>
      <c r="J20" s="32">
        <v>130.8</v>
      </c>
    </row>
    <row r="21" spans="1:10" ht="12.75">
      <c r="A21" s="79" t="s">
        <v>148</v>
      </c>
      <c r="B21" s="53">
        <v>505.9</v>
      </c>
      <c r="C21" s="53">
        <v>636.9</v>
      </c>
      <c r="D21" s="53">
        <v>399.5</v>
      </c>
      <c r="E21" s="53">
        <v>468.7</v>
      </c>
      <c r="F21" s="53">
        <v>586.5</v>
      </c>
      <c r="G21" s="53">
        <v>373.4</v>
      </c>
      <c r="H21" s="53">
        <v>751.8</v>
      </c>
      <c r="I21" s="81">
        <v>1006.6</v>
      </c>
      <c r="J21" s="53">
        <v>557.3</v>
      </c>
    </row>
    <row r="23" spans="1:10" ht="38.25" customHeight="1">
      <c r="A23" s="159" t="s">
        <v>390</v>
      </c>
      <c r="B23" s="159"/>
      <c r="C23" s="159"/>
      <c r="D23" s="159"/>
      <c r="E23" s="159"/>
      <c r="F23" s="159"/>
      <c r="G23" s="159"/>
      <c r="H23" s="159"/>
      <c r="I23" s="159"/>
      <c r="J23" s="159"/>
    </row>
    <row r="25" ht="12.75">
      <c r="A25" s="17" t="s">
        <v>99</v>
      </c>
    </row>
  </sheetData>
  <mergeCells count="2">
    <mergeCell ref="A6:A7"/>
    <mergeCell ref="A23:J23"/>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dimension ref="A1:E67"/>
  <sheetViews>
    <sheetView workbookViewId="0" topLeftCell="A1">
      <selection activeCell="A1" sqref="A1"/>
    </sheetView>
  </sheetViews>
  <sheetFormatPr defaultColWidth="9.33203125" defaultRowHeight="12.75"/>
  <cols>
    <col min="1" max="1" width="16.83203125" style="3" customWidth="1"/>
    <col min="2" max="2" width="69.66015625" style="3" customWidth="1"/>
    <col min="3" max="3" width="12.83203125" style="3" customWidth="1"/>
    <col min="4" max="4" width="11.83203125" style="3" customWidth="1"/>
    <col min="5" max="5" width="10.83203125" style="3" customWidth="1"/>
    <col min="6" max="16384" width="9.33203125" style="3" customWidth="1"/>
  </cols>
  <sheetData>
    <row r="1" ht="12.75">
      <c r="A1" s="31"/>
    </row>
    <row r="2" spans="1:5" ht="12.75">
      <c r="A2" s="1" t="s">
        <v>221</v>
      </c>
      <c r="B2" s="2"/>
      <c r="C2" s="2"/>
      <c r="D2" s="2"/>
      <c r="E2" s="2"/>
    </row>
    <row r="3" spans="1:5" ht="12.75">
      <c r="A3" s="4" t="s">
        <v>222</v>
      </c>
      <c r="B3" s="2"/>
      <c r="C3" s="2"/>
      <c r="D3" s="2"/>
      <c r="E3" s="2"/>
    </row>
    <row r="4" spans="1:5" ht="12.75">
      <c r="A4" s="1" t="s">
        <v>59</v>
      </c>
      <c r="B4" s="2"/>
      <c r="C4" s="2"/>
      <c r="D4" s="2"/>
      <c r="E4" s="2"/>
    </row>
    <row r="6" spans="1:5" ht="12.75">
      <c r="A6" s="97" t="s">
        <v>391</v>
      </c>
      <c r="B6" s="54" t="s">
        <v>392</v>
      </c>
      <c r="C6" s="54" t="s">
        <v>104</v>
      </c>
      <c r="D6" s="54" t="s">
        <v>105</v>
      </c>
      <c r="E6" s="40"/>
    </row>
    <row r="7" spans="1:5" ht="12.75">
      <c r="A7" s="160" t="s">
        <v>88</v>
      </c>
      <c r="B7" s="9"/>
      <c r="C7" s="9"/>
      <c r="D7" s="9"/>
      <c r="E7" s="18"/>
    </row>
    <row r="8" spans="1:5" ht="12.75">
      <c r="A8" s="164"/>
      <c r="B8" s="12" t="s">
        <v>223</v>
      </c>
      <c r="C8" s="13">
        <v>27980</v>
      </c>
      <c r="D8" s="32">
        <v>293</v>
      </c>
      <c r="E8" s="62"/>
    </row>
    <row r="9" spans="1:5" ht="12.75">
      <c r="A9" s="164"/>
      <c r="B9" s="12" t="s">
        <v>224</v>
      </c>
      <c r="C9" s="13">
        <v>19563</v>
      </c>
      <c r="D9" s="32">
        <v>204.9</v>
      </c>
      <c r="E9" s="62"/>
    </row>
    <row r="10" spans="1:5" ht="12.75">
      <c r="A10" s="164"/>
      <c r="B10" s="12" t="s">
        <v>225</v>
      </c>
      <c r="C10" s="13">
        <v>5748</v>
      </c>
      <c r="D10" s="32">
        <v>60.2</v>
      </c>
      <c r="E10" s="62"/>
    </row>
    <row r="11" spans="1:5" ht="12.75">
      <c r="A11" s="164"/>
      <c r="B11" s="12" t="s">
        <v>226</v>
      </c>
      <c r="C11" s="13">
        <v>3677</v>
      </c>
      <c r="D11" s="32">
        <v>38.5</v>
      </c>
      <c r="E11" s="62"/>
    </row>
    <row r="12" spans="1:5" ht="12.75">
      <c r="A12" s="164"/>
      <c r="B12" s="12" t="s">
        <v>227</v>
      </c>
      <c r="C12" s="13">
        <v>3062</v>
      </c>
      <c r="D12" s="32">
        <v>32.1</v>
      </c>
      <c r="E12" s="62"/>
    </row>
    <row r="13" spans="1:5" ht="12.75">
      <c r="A13" s="161"/>
      <c r="B13" s="69" t="s">
        <v>228</v>
      </c>
      <c r="C13" s="70">
        <v>83496</v>
      </c>
      <c r="D13" s="83">
        <v>874.4</v>
      </c>
      <c r="E13" s="62"/>
    </row>
    <row r="14" spans="1:5" ht="12.75">
      <c r="A14" s="160" t="s">
        <v>231</v>
      </c>
      <c r="B14" s="12" t="s">
        <v>229</v>
      </c>
      <c r="C14" s="13">
        <v>534</v>
      </c>
      <c r="D14" s="32">
        <v>36.9</v>
      </c>
      <c r="E14" s="62"/>
    </row>
    <row r="15" spans="1:5" ht="12.75">
      <c r="A15" s="164"/>
      <c r="B15" s="12" t="s">
        <v>230</v>
      </c>
      <c r="C15" s="13">
        <v>189</v>
      </c>
      <c r="D15" s="32">
        <v>13.1</v>
      </c>
      <c r="E15" s="62"/>
    </row>
    <row r="16" spans="1:5" ht="12.75">
      <c r="A16" s="164"/>
      <c r="B16" s="12" t="s">
        <v>232</v>
      </c>
      <c r="C16" s="13">
        <v>149</v>
      </c>
      <c r="D16" s="32">
        <v>10.3</v>
      </c>
      <c r="E16" s="62"/>
    </row>
    <row r="17" spans="1:5" ht="12.75">
      <c r="A17" s="164"/>
      <c r="B17" s="12" t="s">
        <v>233</v>
      </c>
      <c r="C17" s="13">
        <v>36</v>
      </c>
      <c r="D17" s="32">
        <v>2.5</v>
      </c>
      <c r="E17" s="62"/>
    </row>
    <row r="18" spans="1:5" ht="12.75">
      <c r="A18" s="164"/>
      <c r="B18" s="12" t="s">
        <v>234</v>
      </c>
      <c r="C18" s="13">
        <v>18</v>
      </c>
      <c r="D18" s="32">
        <v>1.2</v>
      </c>
      <c r="E18" s="62"/>
    </row>
    <row r="19" spans="1:5" ht="12.75">
      <c r="A19" s="161"/>
      <c r="B19" s="69" t="s">
        <v>228</v>
      </c>
      <c r="C19" s="70">
        <v>1072</v>
      </c>
      <c r="D19" s="83">
        <v>74.1</v>
      </c>
      <c r="E19" s="62"/>
    </row>
    <row r="20" spans="1:5" ht="12.75">
      <c r="A20" s="160" t="s">
        <v>236</v>
      </c>
      <c r="B20" s="12" t="s">
        <v>235</v>
      </c>
      <c r="C20" s="13">
        <v>87</v>
      </c>
      <c r="D20" s="32">
        <v>15.9</v>
      </c>
      <c r="E20" s="62"/>
    </row>
    <row r="21" spans="1:5" ht="12.75">
      <c r="A21" s="164"/>
      <c r="B21" s="12" t="s">
        <v>230</v>
      </c>
      <c r="C21" s="13">
        <v>32</v>
      </c>
      <c r="D21" s="32">
        <v>5.8</v>
      </c>
      <c r="E21" s="62"/>
    </row>
    <row r="22" spans="1:5" ht="12.75">
      <c r="A22" s="164"/>
      <c r="B22" s="12" t="s">
        <v>237</v>
      </c>
      <c r="C22" s="13">
        <v>19</v>
      </c>
      <c r="D22" s="32">
        <v>3.5</v>
      </c>
      <c r="E22" s="62"/>
    </row>
    <row r="23" spans="1:5" ht="12.75">
      <c r="A23" s="164"/>
      <c r="B23" s="12" t="s">
        <v>238</v>
      </c>
      <c r="C23" s="13">
        <v>17</v>
      </c>
      <c r="D23" s="32">
        <v>3.1</v>
      </c>
      <c r="E23" s="62"/>
    </row>
    <row r="24" spans="1:5" ht="12.75">
      <c r="A24" s="164"/>
      <c r="B24" s="12" t="s">
        <v>239</v>
      </c>
      <c r="C24" s="13">
        <v>11</v>
      </c>
      <c r="D24" s="32">
        <v>2</v>
      </c>
      <c r="E24" s="62"/>
    </row>
    <row r="25" spans="1:5" ht="12.75">
      <c r="A25" s="161"/>
      <c r="B25" s="69" t="s">
        <v>228</v>
      </c>
      <c r="C25" s="70">
        <v>232</v>
      </c>
      <c r="D25" s="83">
        <v>42.3</v>
      </c>
      <c r="E25" s="62"/>
    </row>
    <row r="26" spans="1:5" ht="12.75">
      <c r="A26" s="160" t="s">
        <v>240</v>
      </c>
      <c r="B26" s="12" t="s">
        <v>235</v>
      </c>
      <c r="C26" s="13">
        <v>121</v>
      </c>
      <c r="D26" s="32">
        <v>8.5</v>
      </c>
      <c r="E26" s="62"/>
    </row>
    <row r="27" spans="1:5" ht="12.75">
      <c r="A27" s="164"/>
      <c r="B27" s="12" t="s">
        <v>224</v>
      </c>
      <c r="C27" s="13">
        <v>29</v>
      </c>
      <c r="D27" s="32">
        <v>2</v>
      </c>
      <c r="E27" s="62"/>
    </row>
    <row r="28" spans="1:5" ht="12.75">
      <c r="A28" s="164"/>
      <c r="B28" s="12" t="s">
        <v>241</v>
      </c>
      <c r="C28" s="13">
        <v>20</v>
      </c>
      <c r="D28" s="32">
        <v>1.4</v>
      </c>
      <c r="E28" s="62"/>
    </row>
    <row r="29" spans="1:5" ht="12.75">
      <c r="A29" s="164"/>
      <c r="B29" s="12" t="s">
        <v>242</v>
      </c>
      <c r="C29" s="13">
        <v>19</v>
      </c>
      <c r="D29" s="32">
        <v>1.3</v>
      </c>
      <c r="E29" s="62"/>
    </row>
    <row r="30" spans="1:5" ht="12.75">
      <c r="A30" s="164"/>
      <c r="B30" s="12" t="s">
        <v>234</v>
      </c>
      <c r="C30" s="13">
        <v>11</v>
      </c>
      <c r="D30" s="32">
        <v>0.8</v>
      </c>
      <c r="E30" s="62"/>
    </row>
    <row r="31" spans="1:5" ht="12.75">
      <c r="A31" s="161"/>
      <c r="B31" s="69" t="s">
        <v>228</v>
      </c>
      <c r="C31" s="70">
        <v>276</v>
      </c>
      <c r="D31" s="83">
        <v>19.5</v>
      </c>
      <c r="E31" s="62"/>
    </row>
    <row r="32" spans="1:5" ht="12.75">
      <c r="A32" s="160" t="s">
        <v>244</v>
      </c>
      <c r="B32" s="12" t="s">
        <v>235</v>
      </c>
      <c r="C32" s="13">
        <v>456</v>
      </c>
      <c r="D32" s="32">
        <v>34.1</v>
      </c>
      <c r="E32" s="62"/>
    </row>
    <row r="33" spans="1:5" ht="12.75">
      <c r="A33" s="164"/>
      <c r="B33" s="12" t="s">
        <v>243</v>
      </c>
      <c r="C33" s="13">
        <v>243</v>
      </c>
      <c r="D33" s="32">
        <v>18.2</v>
      </c>
      <c r="E33" s="62"/>
    </row>
    <row r="34" spans="1:5" ht="12.75">
      <c r="A34" s="164"/>
      <c r="B34" s="12" t="s">
        <v>245</v>
      </c>
      <c r="C34" s="13">
        <v>156</v>
      </c>
      <c r="D34" s="32">
        <v>11.7</v>
      </c>
      <c r="E34" s="62"/>
    </row>
    <row r="35" spans="1:5" ht="12.75">
      <c r="A35" s="164"/>
      <c r="B35" s="12" t="s">
        <v>238</v>
      </c>
      <c r="C35" s="13">
        <v>68</v>
      </c>
      <c r="D35" s="32">
        <v>5.1</v>
      </c>
      <c r="E35" s="62"/>
    </row>
    <row r="36" spans="1:5" ht="12.75">
      <c r="A36" s="164"/>
      <c r="B36" s="12" t="s">
        <v>234</v>
      </c>
      <c r="C36" s="13">
        <v>28</v>
      </c>
      <c r="D36" s="32">
        <v>2.1</v>
      </c>
      <c r="E36" s="62"/>
    </row>
    <row r="37" spans="1:5" ht="12.75">
      <c r="A37" s="161"/>
      <c r="B37" s="69" t="s">
        <v>228</v>
      </c>
      <c r="C37" s="70">
        <v>1140</v>
      </c>
      <c r="D37" s="83">
        <v>85.2</v>
      </c>
      <c r="E37" s="62"/>
    </row>
    <row r="38" spans="1:5" ht="12.75">
      <c r="A38" s="160" t="s">
        <v>246</v>
      </c>
      <c r="B38" s="12" t="s">
        <v>235</v>
      </c>
      <c r="C38" s="13">
        <v>381</v>
      </c>
      <c r="D38" s="32">
        <v>26.3</v>
      </c>
      <c r="E38" s="62"/>
    </row>
    <row r="39" spans="1:5" ht="12.75">
      <c r="A39" s="164"/>
      <c r="B39" s="12" t="s">
        <v>243</v>
      </c>
      <c r="C39" s="13">
        <v>242</v>
      </c>
      <c r="D39" s="32">
        <v>16.7</v>
      </c>
      <c r="E39" s="62"/>
    </row>
    <row r="40" spans="1:5" ht="12.75">
      <c r="A40" s="164"/>
      <c r="B40" s="12" t="s">
        <v>245</v>
      </c>
      <c r="C40" s="13">
        <v>199</v>
      </c>
      <c r="D40" s="32">
        <v>13.8</v>
      </c>
      <c r="E40" s="62"/>
    </row>
    <row r="41" spans="1:5" ht="12.75">
      <c r="A41" s="164"/>
      <c r="B41" s="12" t="s">
        <v>238</v>
      </c>
      <c r="C41" s="13">
        <v>157</v>
      </c>
      <c r="D41" s="32">
        <v>10.9</v>
      </c>
      <c r="E41" s="62"/>
    </row>
    <row r="42" spans="1:5" ht="12.75">
      <c r="A42" s="164"/>
      <c r="B42" s="12" t="s">
        <v>247</v>
      </c>
      <c r="C42" s="13">
        <v>136</v>
      </c>
      <c r="D42" s="32">
        <v>9.4</v>
      </c>
      <c r="E42" s="62"/>
    </row>
    <row r="43" spans="1:5" ht="12.75">
      <c r="A43" s="161"/>
      <c r="B43" s="69" t="s">
        <v>228</v>
      </c>
      <c r="C43" s="70">
        <v>1631</v>
      </c>
      <c r="D43" s="83">
        <v>112.7</v>
      </c>
      <c r="E43" s="62"/>
    </row>
    <row r="44" spans="1:5" ht="12.75">
      <c r="A44" s="160" t="s">
        <v>250</v>
      </c>
      <c r="B44" s="12" t="s">
        <v>248</v>
      </c>
      <c r="C44" s="13">
        <v>1335</v>
      </c>
      <c r="D44" s="32">
        <v>60.3</v>
      </c>
      <c r="E44" s="62"/>
    </row>
    <row r="45" spans="1:5" ht="12.75">
      <c r="A45" s="164"/>
      <c r="B45" s="12" t="s">
        <v>249</v>
      </c>
      <c r="C45" s="13">
        <v>1164</v>
      </c>
      <c r="D45" s="32">
        <v>52.6</v>
      </c>
      <c r="E45" s="62"/>
    </row>
    <row r="46" spans="1:5" ht="12.75">
      <c r="A46" s="164"/>
      <c r="B46" s="12" t="s">
        <v>251</v>
      </c>
      <c r="C46" s="13">
        <v>566</v>
      </c>
      <c r="D46" s="32">
        <v>25.6</v>
      </c>
      <c r="E46" s="62"/>
    </row>
    <row r="47" spans="1:5" ht="12.75">
      <c r="A47" s="164"/>
      <c r="B47" s="12" t="s">
        <v>252</v>
      </c>
      <c r="C47" s="13">
        <v>337</v>
      </c>
      <c r="D47" s="32">
        <v>15.2</v>
      </c>
      <c r="E47" s="62"/>
    </row>
    <row r="48" spans="1:5" ht="12.75">
      <c r="A48" s="164"/>
      <c r="B48" s="12" t="s">
        <v>247</v>
      </c>
      <c r="C48" s="13">
        <v>307</v>
      </c>
      <c r="D48" s="32">
        <v>13.9</v>
      </c>
      <c r="E48" s="62"/>
    </row>
    <row r="49" spans="1:5" ht="12.75">
      <c r="A49" s="161"/>
      <c r="B49" s="69" t="s">
        <v>228</v>
      </c>
      <c r="C49" s="70">
        <v>5771</v>
      </c>
      <c r="D49" s="83">
        <v>260.7</v>
      </c>
      <c r="E49" s="62"/>
    </row>
    <row r="50" spans="1:5" ht="12.75">
      <c r="A50" s="160" t="s">
        <v>253</v>
      </c>
      <c r="B50" s="12" t="s">
        <v>248</v>
      </c>
      <c r="C50" s="13">
        <v>4181</v>
      </c>
      <c r="D50" s="32">
        <v>329.4</v>
      </c>
      <c r="E50" s="62"/>
    </row>
    <row r="51" spans="1:5" ht="12.75">
      <c r="A51" s="164"/>
      <c r="B51" s="12" t="s">
        <v>249</v>
      </c>
      <c r="C51" s="13">
        <v>3393</v>
      </c>
      <c r="D51" s="32">
        <v>267.3</v>
      </c>
      <c r="E51" s="62"/>
    </row>
    <row r="52" spans="1:5" ht="12.75">
      <c r="A52" s="164"/>
      <c r="B52" s="12" t="s">
        <v>225</v>
      </c>
      <c r="C52" s="13">
        <v>449</v>
      </c>
      <c r="D52" s="32">
        <v>35.4</v>
      </c>
      <c r="E52" s="62"/>
    </row>
    <row r="53" spans="1:5" ht="12.75">
      <c r="A53" s="164"/>
      <c r="B53" s="12" t="s">
        <v>226</v>
      </c>
      <c r="C53" s="13">
        <v>401</v>
      </c>
      <c r="D53" s="32">
        <v>31.6</v>
      </c>
      <c r="E53" s="62"/>
    </row>
    <row r="54" spans="1:5" ht="12.75">
      <c r="A54" s="164"/>
      <c r="B54" s="12" t="s">
        <v>254</v>
      </c>
      <c r="C54" s="13">
        <v>371</v>
      </c>
      <c r="D54" s="32">
        <v>29.2</v>
      </c>
      <c r="E54" s="62"/>
    </row>
    <row r="55" spans="1:5" ht="12.75">
      <c r="A55" s="161"/>
      <c r="B55" s="69" t="s">
        <v>228</v>
      </c>
      <c r="C55" s="70">
        <v>11312</v>
      </c>
      <c r="D55" s="83">
        <v>891.3</v>
      </c>
      <c r="E55" s="62"/>
    </row>
    <row r="56" spans="1:5" ht="12.75">
      <c r="A56" s="160" t="s">
        <v>255</v>
      </c>
      <c r="B56" s="12" t="s">
        <v>223</v>
      </c>
      <c r="C56" s="13">
        <v>23228</v>
      </c>
      <c r="D56" s="43">
        <v>1965.5</v>
      </c>
      <c r="E56" s="63"/>
    </row>
    <row r="57" spans="1:5" ht="12.75">
      <c r="A57" s="164"/>
      <c r="B57" s="12" t="s">
        <v>224</v>
      </c>
      <c r="C57" s="13">
        <v>13769</v>
      </c>
      <c r="D57" s="43">
        <v>1165.1</v>
      </c>
      <c r="E57" s="63"/>
    </row>
    <row r="58" spans="1:5" ht="12.75">
      <c r="A58" s="164"/>
      <c r="B58" s="12" t="s">
        <v>225</v>
      </c>
      <c r="C58" s="13">
        <v>5034</v>
      </c>
      <c r="D58" s="43">
        <v>426</v>
      </c>
      <c r="E58" s="63"/>
    </row>
    <row r="59" spans="1:5" ht="12.75">
      <c r="A59" s="164"/>
      <c r="B59" s="12" t="s">
        <v>226</v>
      </c>
      <c r="C59" s="13">
        <v>3154</v>
      </c>
      <c r="D59" s="43">
        <v>266.9</v>
      </c>
      <c r="E59" s="63"/>
    </row>
    <row r="60" spans="1:5" ht="12.75">
      <c r="A60" s="164"/>
      <c r="B60" s="12" t="s">
        <v>256</v>
      </c>
      <c r="C60" s="13">
        <v>2634</v>
      </c>
      <c r="D60" s="43">
        <v>222.9</v>
      </c>
      <c r="E60" s="63"/>
    </row>
    <row r="61" spans="1:5" ht="12.75">
      <c r="A61" s="161"/>
      <c r="B61" s="69" t="s">
        <v>228</v>
      </c>
      <c r="C61" s="70">
        <v>62052</v>
      </c>
      <c r="D61" s="78">
        <v>5250.7</v>
      </c>
      <c r="E61" s="63"/>
    </row>
    <row r="63" spans="1:4" ht="56.25" customHeight="1">
      <c r="A63" s="159" t="s">
        <v>393</v>
      </c>
      <c r="B63" s="159"/>
      <c r="C63" s="159"/>
      <c r="D63" s="159"/>
    </row>
    <row r="64" spans="1:4" ht="12.75" customHeight="1">
      <c r="A64" s="145"/>
      <c r="B64" s="145"/>
      <c r="C64" s="145"/>
      <c r="D64" s="145"/>
    </row>
    <row r="65" spans="1:4" ht="25.5" customHeight="1">
      <c r="A65" s="159" t="s">
        <v>394</v>
      </c>
      <c r="B65" s="159"/>
      <c r="C65" s="159"/>
      <c r="D65" s="159"/>
    </row>
    <row r="67" ht="12.75">
      <c r="A67" s="17" t="s">
        <v>99</v>
      </c>
    </row>
  </sheetData>
  <mergeCells count="11">
    <mergeCell ref="A7:A13"/>
    <mergeCell ref="A14:A19"/>
    <mergeCell ref="A20:A25"/>
    <mergeCell ref="A26:A31"/>
    <mergeCell ref="A63:D63"/>
    <mergeCell ref="A65:D65"/>
    <mergeCell ref="A56:A61"/>
    <mergeCell ref="A32:A37"/>
    <mergeCell ref="A38:A43"/>
    <mergeCell ref="A44:A49"/>
    <mergeCell ref="A50:A55"/>
  </mergeCells>
  <printOptions horizontalCentered="1"/>
  <pageMargins left="0.75" right="0.75" top="0.25" bottom="0" header="0" footer="0"/>
  <pageSetup orientation="portrait" scale="77" r:id="rId1"/>
</worksheet>
</file>

<file path=xl/worksheets/sheet18.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2.66015625" style="3" customWidth="1"/>
    <col min="5" max="5" width="10.83203125" style="3" customWidth="1"/>
    <col min="6" max="16384" width="9.33203125" style="3" customWidth="1"/>
  </cols>
  <sheetData>
    <row r="1" ht="12.75">
      <c r="A1" s="31"/>
    </row>
    <row r="2" spans="1:5" ht="12.75">
      <c r="A2" s="1" t="s">
        <v>257</v>
      </c>
      <c r="B2" s="2"/>
      <c r="C2" s="2"/>
      <c r="D2" s="2"/>
      <c r="E2" s="2"/>
    </row>
    <row r="3" spans="1:5" ht="12.75">
      <c r="A3" s="4" t="s">
        <v>222</v>
      </c>
      <c r="B3" s="2"/>
      <c r="C3" s="2"/>
      <c r="D3" s="2"/>
      <c r="E3" s="2"/>
    </row>
    <row r="4" spans="1:5" ht="12.75">
      <c r="A4" s="1" t="s">
        <v>258</v>
      </c>
      <c r="B4" s="2"/>
      <c r="C4" s="2"/>
      <c r="D4" s="2"/>
      <c r="E4" s="2"/>
    </row>
    <row r="6" spans="1:5" ht="12.75">
      <c r="A6" s="97" t="s">
        <v>391</v>
      </c>
      <c r="B6" s="54" t="s">
        <v>392</v>
      </c>
      <c r="C6" s="54" t="s">
        <v>104</v>
      </c>
      <c r="D6" s="54" t="s">
        <v>105</v>
      </c>
      <c r="E6" s="40"/>
    </row>
    <row r="7" spans="1:5" ht="12.75">
      <c r="A7" s="160" t="s">
        <v>88</v>
      </c>
      <c r="B7" s="9"/>
      <c r="C7" s="9"/>
      <c r="D7" s="9"/>
      <c r="E7" s="18"/>
    </row>
    <row r="8" spans="1:6" ht="12.75">
      <c r="A8" s="164"/>
      <c r="B8" s="12" t="s">
        <v>223</v>
      </c>
      <c r="C8" s="13">
        <v>11749</v>
      </c>
      <c r="D8" s="43">
        <v>300.9</v>
      </c>
      <c r="E8" s="63"/>
      <c r="F8" s="55"/>
    </row>
    <row r="9" spans="1:6" ht="12.75">
      <c r="A9" s="164"/>
      <c r="B9" s="12" t="s">
        <v>224</v>
      </c>
      <c r="C9" s="13">
        <v>8677</v>
      </c>
      <c r="D9" s="43">
        <v>222.2</v>
      </c>
      <c r="E9" s="63"/>
      <c r="F9" s="55"/>
    </row>
    <row r="10" spans="1:6" ht="12.75">
      <c r="A10" s="164"/>
      <c r="B10" s="12" t="s">
        <v>225</v>
      </c>
      <c r="C10" s="13">
        <v>1925</v>
      </c>
      <c r="D10" s="43">
        <v>49.3</v>
      </c>
      <c r="E10" s="63"/>
      <c r="F10" s="55"/>
    </row>
    <row r="11" spans="1:6" ht="12.75">
      <c r="A11" s="164"/>
      <c r="B11" s="12" t="s">
        <v>226</v>
      </c>
      <c r="C11" s="13">
        <v>1718</v>
      </c>
      <c r="D11" s="43">
        <v>44</v>
      </c>
      <c r="E11" s="63"/>
      <c r="F11" s="55"/>
    </row>
    <row r="12" spans="1:6" ht="12.75">
      <c r="A12" s="164"/>
      <c r="B12" s="12" t="s">
        <v>227</v>
      </c>
      <c r="C12" s="13">
        <v>1571</v>
      </c>
      <c r="D12" s="43">
        <v>40.2</v>
      </c>
      <c r="E12" s="63"/>
      <c r="F12"/>
    </row>
    <row r="13" spans="1:6" ht="12.75">
      <c r="A13" s="161"/>
      <c r="B13" s="69" t="s">
        <v>228</v>
      </c>
      <c r="C13" s="70">
        <v>34727</v>
      </c>
      <c r="D13" s="78">
        <v>889.2</v>
      </c>
      <c r="E13" s="63"/>
      <c r="F13"/>
    </row>
    <row r="14" spans="1:6" ht="12.75">
      <c r="A14" s="160" t="s">
        <v>231</v>
      </c>
      <c r="B14" s="12" t="s">
        <v>229</v>
      </c>
      <c r="C14" s="13">
        <v>154</v>
      </c>
      <c r="D14" s="43">
        <v>295.7</v>
      </c>
      <c r="E14" s="63"/>
      <c r="F14"/>
    </row>
    <row r="15" spans="1:6" ht="12.75">
      <c r="A15" s="164"/>
      <c r="B15" s="12" t="s">
        <v>230</v>
      </c>
      <c r="C15" s="13">
        <v>70</v>
      </c>
      <c r="D15" s="43">
        <v>134.4</v>
      </c>
      <c r="E15" s="63"/>
      <c r="F15"/>
    </row>
    <row r="16" spans="1:6" ht="12.75">
      <c r="A16" s="164"/>
      <c r="B16" s="12" t="s">
        <v>232</v>
      </c>
      <c r="C16" s="13">
        <v>49</v>
      </c>
      <c r="D16" s="43">
        <v>94.1</v>
      </c>
      <c r="E16" s="63"/>
      <c r="F16"/>
    </row>
    <row r="17" spans="1:6" ht="12.75">
      <c r="A17" s="164"/>
      <c r="B17" s="12" t="s">
        <v>233</v>
      </c>
      <c r="C17" s="13">
        <v>18</v>
      </c>
      <c r="D17" s="43">
        <v>34.6</v>
      </c>
      <c r="E17" s="63"/>
      <c r="F17"/>
    </row>
    <row r="18" spans="1:5" ht="12.75">
      <c r="A18" s="164"/>
      <c r="B18" s="12" t="s">
        <v>259</v>
      </c>
      <c r="C18" s="13">
        <v>6</v>
      </c>
      <c r="D18" s="43">
        <v>11.5</v>
      </c>
      <c r="E18" s="63"/>
    </row>
    <row r="19" spans="1:5" ht="12.75">
      <c r="A19" s="161"/>
      <c r="B19" s="69" t="s">
        <v>228</v>
      </c>
      <c r="C19" s="70">
        <v>348</v>
      </c>
      <c r="D19" s="78">
        <v>668.1</v>
      </c>
      <c r="E19" s="63"/>
    </row>
    <row r="20" spans="1:5" ht="12.75">
      <c r="A20" s="160" t="s">
        <v>236</v>
      </c>
      <c r="B20" s="12" t="s">
        <v>235</v>
      </c>
      <c r="C20" s="13">
        <v>39</v>
      </c>
      <c r="D20" s="43">
        <v>17.6</v>
      </c>
      <c r="E20" s="63"/>
    </row>
    <row r="21" spans="1:5" ht="12.75">
      <c r="A21" s="164"/>
      <c r="B21" s="12" t="s">
        <v>230</v>
      </c>
      <c r="C21" s="13">
        <v>14</v>
      </c>
      <c r="D21" s="43">
        <v>6.3</v>
      </c>
      <c r="E21" s="63"/>
    </row>
    <row r="22" spans="1:5" ht="12.75">
      <c r="A22" s="164"/>
      <c r="B22" s="12" t="s">
        <v>260</v>
      </c>
      <c r="C22" s="13">
        <v>8</v>
      </c>
      <c r="D22" s="43">
        <v>3.6</v>
      </c>
      <c r="E22" s="63"/>
    </row>
    <row r="23" spans="1:5" ht="12.75">
      <c r="A23" s="164"/>
      <c r="B23" s="12" t="s">
        <v>242</v>
      </c>
      <c r="C23" s="13">
        <v>4</v>
      </c>
      <c r="D23" s="59" t="s">
        <v>11</v>
      </c>
      <c r="E23" s="63"/>
    </row>
    <row r="24" spans="1:5" ht="12.75">
      <c r="A24" s="164"/>
      <c r="B24" s="12" t="s">
        <v>234</v>
      </c>
      <c r="C24" s="13">
        <v>2</v>
      </c>
      <c r="D24" s="59" t="s">
        <v>11</v>
      </c>
      <c r="E24" s="63"/>
    </row>
    <row r="25" spans="1:5" ht="12.75">
      <c r="A25" s="161"/>
      <c r="B25" s="69" t="s">
        <v>228</v>
      </c>
      <c r="C25" s="70">
        <v>89</v>
      </c>
      <c r="D25" s="78">
        <v>40.2</v>
      </c>
      <c r="E25" s="63"/>
    </row>
    <row r="26" spans="1:6" ht="12.75">
      <c r="A26" s="160" t="s">
        <v>240</v>
      </c>
      <c r="B26" s="12" t="s">
        <v>235</v>
      </c>
      <c r="C26" s="13">
        <v>48</v>
      </c>
      <c r="D26" s="43">
        <v>8.2</v>
      </c>
      <c r="E26" s="63"/>
      <c r="F26" s="55"/>
    </row>
    <row r="27" spans="1:6" ht="12.75">
      <c r="A27" s="164"/>
      <c r="B27" s="12" t="s">
        <v>224</v>
      </c>
      <c r="C27" s="13">
        <v>10</v>
      </c>
      <c r="D27" s="43">
        <v>1.7</v>
      </c>
      <c r="E27" s="63"/>
      <c r="F27" s="55"/>
    </row>
    <row r="28" spans="1:6" ht="12.75">
      <c r="A28" s="164"/>
      <c r="B28" s="12" t="s">
        <v>241</v>
      </c>
      <c r="C28" s="13">
        <v>8</v>
      </c>
      <c r="D28" s="43">
        <v>1.4</v>
      </c>
      <c r="E28" s="63"/>
      <c r="F28" s="55"/>
    </row>
    <row r="29" spans="1:6" ht="12.75">
      <c r="A29" s="164"/>
      <c r="B29" s="12" t="s">
        <v>261</v>
      </c>
      <c r="C29" s="13">
        <v>6</v>
      </c>
      <c r="D29" s="43">
        <v>1</v>
      </c>
      <c r="E29" s="63"/>
      <c r="F29"/>
    </row>
    <row r="30" spans="1:6" ht="12.75">
      <c r="A30" s="161"/>
      <c r="B30" s="69" t="s">
        <v>228</v>
      </c>
      <c r="C30" s="70">
        <v>110</v>
      </c>
      <c r="D30" s="78">
        <v>18.9</v>
      </c>
      <c r="E30" s="63"/>
      <c r="F30"/>
    </row>
    <row r="31" spans="1:5" ht="12.75">
      <c r="A31" s="160" t="s">
        <v>244</v>
      </c>
      <c r="B31" s="12" t="s">
        <v>235</v>
      </c>
      <c r="C31" s="13">
        <v>265</v>
      </c>
      <c r="D31" s="43">
        <v>49.2</v>
      </c>
      <c r="E31" s="63"/>
    </row>
    <row r="32" spans="1:5" ht="12.75">
      <c r="A32" s="164"/>
      <c r="B32" s="12" t="s">
        <v>262</v>
      </c>
      <c r="C32" s="13">
        <v>106</v>
      </c>
      <c r="D32" s="43">
        <v>19.7</v>
      </c>
      <c r="E32" s="63"/>
    </row>
    <row r="33" spans="1:5" ht="12.75">
      <c r="A33" s="164"/>
      <c r="B33" s="12" t="s">
        <v>260</v>
      </c>
      <c r="C33" s="13">
        <v>36</v>
      </c>
      <c r="D33" s="43">
        <v>6.7</v>
      </c>
      <c r="E33" s="63"/>
    </row>
    <row r="34" spans="1:5" ht="12.75">
      <c r="A34" s="164"/>
      <c r="B34" s="12" t="s">
        <v>242</v>
      </c>
      <c r="C34" s="13">
        <v>29</v>
      </c>
      <c r="D34" s="43">
        <v>5.4</v>
      </c>
      <c r="E34" s="63"/>
    </row>
    <row r="35" spans="1:5" ht="12.75">
      <c r="A35" s="164"/>
      <c r="B35" s="12" t="s">
        <v>234</v>
      </c>
      <c r="C35" s="13">
        <v>9</v>
      </c>
      <c r="D35" s="43">
        <v>1.7</v>
      </c>
      <c r="E35" s="63"/>
    </row>
    <row r="36" spans="1:5" ht="12.75">
      <c r="A36" s="161"/>
      <c r="B36" s="69" t="s">
        <v>228</v>
      </c>
      <c r="C36" s="70">
        <v>519</v>
      </c>
      <c r="D36" s="78">
        <v>96.3</v>
      </c>
      <c r="E36" s="63"/>
    </row>
    <row r="37" spans="1:5" ht="12.75">
      <c r="A37" s="160" t="s">
        <v>246</v>
      </c>
      <c r="B37" s="12" t="s">
        <v>235</v>
      </c>
      <c r="C37" s="13">
        <v>222</v>
      </c>
      <c r="D37" s="43">
        <v>37.1</v>
      </c>
      <c r="E37" s="63"/>
    </row>
    <row r="38" spans="1:5" ht="12.75">
      <c r="A38" s="164"/>
      <c r="B38" s="12" t="s">
        <v>262</v>
      </c>
      <c r="C38" s="13">
        <v>137</v>
      </c>
      <c r="D38" s="43">
        <v>22.9</v>
      </c>
      <c r="E38" s="63"/>
    </row>
    <row r="39" spans="1:5" ht="12.75">
      <c r="A39" s="164"/>
      <c r="B39" s="12" t="s">
        <v>263</v>
      </c>
      <c r="C39" s="13">
        <v>58</v>
      </c>
      <c r="D39" s="43">
        <v>9.7</v>
      </c>
      <c r="E39" s="63"/>
    </row>
    <row r="40" spans="1:5" ht="12.75">
      <c r="A40" s="164"/>
      <c r="B40" s="12" t="s">
        <v>247</v>
      </c>
      <c r="C40" s="13">
        <v>57</v>
      </c>
      <c r="D40" s="43">
        <v>9.5</v>
      </c>
      <c r="E40" s="63"/>
    </row>
    <row r="41" spans="1:5" ht="12.75">
      <c r="A41" s="161"/>
      <c r="B41" s="69" t="s">
        <v>228</v>
      </c>
      <c r="C41" s="70">
        <v>706</v>
      </c>
      <c r="D41" s="78">
        <v>117.9</v>
      </c>
      <c r="E41" s="63"/>
    </row>
    <row r="42" spans="1:6" ht="12.75">
      <c r="A42" s="160" t="s">
        <v>250</v>
      </c>
      <c r="B42" s="12" t="s">
        <v>223</v>
      </c>
      <c r="C42" s="13">
        <v>590</v>
      </c>
      <c r="D42" s="43">
        <v>62.7</v>
      </c>
      <c r="E42" s="63"/>
      <c r="F42" s="55"/>
    </row>
    <row r="43" spans="1:6" ht="12.75">
      <c r="A43" s="164"/>
      <c r="B43" s="12" t="s">
        <v>224</v>
      </c>
      <c r="C43" s="13">
        <v>489</v>
      </c>
      <c r="D43" s="43">
        <v>52</v>
      </c>
      <c r="E43" s="63"/>
      <c r="F43" s="55"/>
    </row>
    <row r="44" spans="1:6" ht="12.75">
      <c r="A44" s="164"/>
      <c r="B44" s="12" t="s">
        <v>251</v>
      </c>
      <c r="C44" s="13">
        <v>304</v>
      </c>
      <c r="D44" s="43">
        <v>32.3</v>
      </c>
      <c r="E44" s="63"/>
      <c r="F44" s="55"/>
    </row>
    <row r="45" spans="1:5" ht="12.75">
      <c r="A45" s="164"/>
      <c r="B45" s="12" t="s">
        <v>252</v>
      </c>
      <c r="C45" s="13">
        <v>224</v>
      </c>
      <c r="D45" s="43">
        <v>23.8</v>
      </c>
      <c r="E45" s="63"/>
    </row>
    <row r="46" spans="1:5" ht="12.75">
      <c r="A46" s="164"/>
      <c r="B46" s="12" t="s">
        <v>264</v>
      </c>
      <c r="C46" s="13">
        <v>146</v>
      </c>
      <c r="D46" s="43">
        <v>15.5</v>
      </c>
      <c r="E46" s="63"/>
    </row>
    <row r="47" spans="1:5" ht="12.75">
      <c r="A47" s="161"/>
      <c r="B47" s="69" t="s">
        <v>228</v>
      </c>
      <c r="C47" s="70">
        <v>2526</v>
      </c>
      <c r="D47" s="78">
        <v>268.5</v>
      </c>
      <c r="E47" s="63"/>
    </row>
    <row r="48" spans="1:5" ht="12.75">
      <c r="A48" s="160" t="s">
        <v>253</v>
      </c>
      <c r="B48" s="12" t="s">
        <v>223</v>
      </c>
      <c r="C48" s="13">
        <v>1853</v>
      </c>
      <c r="D48" s="43">
        <v>343.7</v>
      </c>
      <c r="E48" s="63"/>
    </row>
    <row r="49" spans="1:5" ht="12.75">
      <c r="A49" s="164"/>
      <c r="B49" s="12" t="s">
        <v>224</v>
      </c>
      <c r="C49" s="13">
        <v>1852</v>
      </c>
      <c r="D49" s="43">
        <v>343.5</v>
      </c>
      <c r="E49" s="63"/>
    </row>
    <row r="50" spans="1:5" ht="12.75">
      <c r="A50" s="164"/>
      <c r="B50" s="12" t="s">
        <v>251</v>
      </c>
      <c r="C50" s="13">
        <v>191</v>
      </c>
      <c r="D50" s="43">
        <v>35.4</v>
      </c>
      <c r="E50" s="63"/>
    </row>
    <row r="51" spans="1:5" ht="12.75">
      <c r="A51" s="164"/>
      <c r="B51" s="12" t="s">
        <v>265</v>
      </c>
      <c r="C51" s="13">
        <v>185</v>
      </c>
      <c r="D51" s="43">
        <v>34.3</v>
      </c>
      <c r="E51" s="63"/>
    </row>
    <row r="52" spans="1:5" ht="12.75">
      <c r="A52" s="164"/>
      <c r="B52" s="12" t="s">
        <v>254</v>
      </c>
      <c r="C52" s="13">
        <v>162</v>
      </c>
      <c r="D52" s="43">
        <v>30</v>
      </c>
      <c r="E52" s="63"/>
    </row>
    <row r="53" spans="1:5" ht="12.75">
      <c r="A53" s="161"/>
      <c r="B53" s="69" t="s">
        <v>228</v>
      </c>
      <c r="C53" s="70">
        <v>5416</v>
      </c>
      <c r="D53" s="78">
        <v>1004.6</v>
      </c>
      <c r="E53" s="63"/>
    </row>
    <row r="54" spans="1:5" ht="12.75">
      <c r="A54" s="160" t="s">
        <v>255</v>
      </c>
      <c r="B54" s="12" t="s">
        <v>223</v>
      </c>
      <c r="C54" s="13">
        <v>9228</v>
      </c>
      <c r="D54" s="43">
        <v>2140.3</v>
      </c>
      <c r="E54" s="63"/>
    </row>
    <row r="55" spans="1:5" ht="12.75">
      <c r="A55" s="164"/>
      <c r="B55" s="12" t="s">
        <v>224</v>
      </c>
      <c r="C55" s="13">
        <v>6223</v>
      </c>
      <c r="D55" s="43">
        <v>1443.3</v>
      </c>
      <c r="E55" s="63"/>
    </row>
    <row r="56" spans="1:5" ht="12.75">
      <c r="A56" s="164"/>
      <c r="B56" s="12" t="s">
        <v>225</v>
      </c>
      <c r="C56" s="13">
        <v>1686</v>
      </c>
      <c r="D56" s="43">
        <v>391</v>
      </c>
      <c r="E56" s="63"/>
    </row>
    <row r="57" spans="1:5" ht="12.75">
      <c r="A57" s="164"/>
      <c r="B57" s="12" t="s">
        <v>226</v>
      </c>
      <c r="C57" s="13">
        <v>1504</v>
      </c>
      <c r="D57" s="43">
        <v>348.8</v>
      </c>
      <c r="E57" s="63"/>
    </row>
    <row r="58" spans="1:5" ht="12.75">
      <c r="A58" s="164"/>
      <c r="B58" s="12" t="s">
        <v>256</v>
      </c>
      <c r="C58" s="13">
        <v>1032</v>
      </c>
      <c r="D58" s="43">
        <v>239.4</v>
      </c>
      <c r="E58" s="63"/>
    </row>
    <row r="59" spans="1:5" ht="12.75">
      <c r="A59" s="161"/>
      <c r="B59" s="69" t="s">
        <v>228</v>
      </c>
      <c r="C59" s="70">
        <v>25009</v>
      </c>
      <c r="D59" s="78">
        <v>5800.4</v>
      </c>
      <c r="E59" s="63"/>
    </row>
    <row r="61" spans="1:4" ht="67.5" customHeight="1">
      <c r="A61" s="159" t="s">
        <v>395</v>
      </c>
      <c r="B61" s="159"/>
      <c r="C61" s="159"/>
      <c r="D61" s="159"/>
    </row>
    <row r="62" spans="1:4" ht="12.75">
      <c r="A62" s="145"/>
      <c r="B62" s="145"/>
      <c r="C62" s="145"/>
      <c r="D62" s="145"/>
    </row>
    <row r="63" spans="1:4" ht="24" customHeight="1">
      <c r="A63" s="159" t="s">
        <v>394</v>
      </c>
      <c r="B63" s="159"/>
      <c r="C63" s="159"/>
      <c r="D63" s="159"/>
    </row>
    <row r="65" ht="12.75">
      <c r="A65" s="17" t="s">
        <v>99</v>
      </c>
    </row>
  </sheetData>
  <mergeCells count="11">
    <mergeCell ref="A7:A13"/>
    <mergeCell ref="A14:A19"/>
    <mergeCell ref="A20:A25"/>
    <mergeCell ref="A26:A30"/>
    <mergeCell ref="A61:D61"/>
    <mergeCell ref="A63:D63"/>
    <mergeCell ref="A54:A59"/>
    <mergeCell ref="A31:A36"/>
    <mergeCell ref="A37:A41"/>
    <mergeCell ref="A42:A47"/>
    <mergeCell ref="A48:A53"/>
  </mergeCells>
  <printOptions horizontalCentered="1"/>
  <pageMargins left="0.5" right="0.5" top="0.25" bottom="0.25" header="0" footer="0"/>
  <pageSetup orientation="portrait" scale="79" r:id="rId1"/>
</worksheet>
</file>

<file path=xl/worksheets/sheet19.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9.33203125" defaultRowHeight="12.75"/>
  <cols>
    <col min="1" max="1" width="18.16015625" style="3" customWidth="1"/>
    <col min="2" max="2" width="74.16015625" style="3" customWidth="1"/>
    <col min="3" max="3" width="12.83203125" style="3" customWidth="1"/>
    <col min="4" max="4" width="13.5" style="3" customWidth="1"/>
    <col min="5" max="5" width="10.83203125" style="3" customWidth="1"/>
    <col min="6" max="16384" width="9.33203125" style="3" customWidth="1"/>
  </cols>
  <sheetData>
    <row r="1" ht="12.75">
      <c r="A1" s="31"/>
    </row>
    <row r="2" spans="1:5" ht="12.75">
      <c r="A2" s="1" t="s">
        <v>266</v>
      </c>
      <c r="B2" s="2"/>
      <c r="C2" s="2"/>
      <c r="D2" s="2"/>
      <c r="E2" s="2"/>
    </row>
    <row r="3" spans="1:5" ht="12.75">
      <c r="A3" s="4" t="s">
        <v>222</v>
      </c>
      <c r="B3" s="2"/>
      <c r="C3" s="2"/>
      <c r="D3" s="2"/>
      <c r="E3" s="2"/>
    </row>
    <row r="4" spans="1:5" ht="12.75">
      <c r="A4" s="1" t="s">
        <v>267</v>
      </c>
      <c r="B4" s="2"/>
      <c r="C4" s="2"/>
      <c r="D4" s="2"/>
      <c r="E4" s="2"/>
    </row>
    <row r="5" ht="12.75">
      <c r="F5"/>
    </row>
    <row r="6" spans="1:6" ht="12.75">
      <c r="A6" s="97" t="s">
        <v>391</v>
      </c>
      <c r="B6" s="54" t="s">
        <v>392</v>
      </c>
      <c r="C6" s="54" t="s">
        <v>104</v>
      </c>
      <c r="D6" s="54" t="s">
        <v>105</v>
      </c>
      <c r="E6" s="40"/>
      <c r="F6" s="3">
        <v>1995</v>
      </c>
    </row>
    <row r="7" spans="1:6" ht="12.75">
      <c r="A7" s="160" t="s">
        <v>88</v>
      </c>
      <c r="B7" s="9"/>
      <c r="C7" s="9"/>
      <c r="D7" s="9"/>
      <c r="E7" s="18"/>
      <c r="F7" s="3" t="s">
        <v>136</v>
      </c>
    </row>
    <row r="8" spans="1:7" ht="12.75">
      <c r="A8" s="164"/>
      <c r="B8" s="12" t="s">
        <v>223</v>
      </c>
      <c r="C8" s="13">
        <v>1837</v>
      </c>
      <c r="D8" s="43">
        <v>285.1</v>
      </c>
      <c r="E8" s="63"/>
      <c r="F8" s="55">
        <v>644266</v>
      </c>
      <c r="G8" s="55"/>
    </row>
    <row r="9" spans="1:7" ht="12.75">
      <c r="A9" s="164"/>
      <c r="B9" s="12" t="s">
        <v>224</v>
      </c>
      <c r="C9" s="13">
        <v>1409</v>
      </c>
      <c r="D9" s="43">
        <v>218.7</v>
      </c>
      <c r="E9" s="63"/>
      <c r="F9" s="55"/>
      <c r="G9" s="55"/>
    </row>
    <row r="10" spans="1:7" ht="12.75">
      <c r="A10" s="164"/>
      <c r="B10" s="12" t="s">
        <v>237</v>
      </c>
      <c r="C10" s="13">
        <v>466</v>
      </c>
      <c r="D10" s="43">
        <v>72.3</v>
      </c>
      <c r="E10" s="63"/>
      <c r="F10"/>
      <c r="G10" s="55"/>
    </row>
    <row r="11" spans="1:7" ht="12.75">
      <c r="A11" s="164"/>
      <c r="B11" s="12" t="s">
        <v>268</v>
      </c>
      <c r="C11" s="13">
        <v>366</v>
      </c>
      <c r="D11" s="43">
        <v>56.8</v>
      </c>
      <c r="E11" s="63"/>
      <c r="F11"/>
      <c r="G11" s="55"/>
    </row>
    <row r="12" spans="1:7" ht="12.75">
      <c r="A12" s="164"/>
      <c r="B12" s="12" t="s">
        <v>227</v>
      </c>
      <c r="C12" s="13">
        <v>313</v>
      </c>
      <c r="D12" s="43">
        <v>48.6</v>
      </c>
      <c r="E12" s="63"/>
      <c r="F12"/>
      <c r="G12"/>
    </row>
    <row r="13" spans="1:7" ht="12.75">
      <c r="A13" s="161"/>
      <c r="B13" s="69" t="s">
        <v>228</v>
      </c>
      <c r="C13" s="70">
        <v>6536</v>
      </c>
      <c r="D13" s="78">
        <v>1014.5</v>
      </c>
      <c r="E13" s="63"/>
      <c r="F13"/>
      <c r="G13"/>
    </row>
    <row r="14" spans="1:7" ht="12.75">
      <c r="A14" s="160" t="s">
        <v>231</v>
      </c>
      <c r="B14" s="12" t="s">
        <v>229</v>
      </c>
      <c r="C14" s="13">
        <v>116</v>
      </c>
      <c r="D14" s="43">
        <v>766</v>
      </c>
      <c r="E14" s="63"/>
      <c r="F14" s="55">
        <v>15144</v>
      </c>
      <c r="G14"/>
    </row>
    <row r="15" spans="1:7" ht="12.75">
      <c r="A15" s="164"/>
      <c r="B15" s="12" t="s">
        <v>269</v>
      </c>
      <c r="C15" s="13">
        <v>40</v>
      </c>
      <c r="D15" s="43">
        <v>264.1</v>
      </c>
      <c r="E15" s="63"/>
      <c r="F15"/>
      <c r="G15"/>
    </row>
    <row r="16" spans="1:7" ht="12.75">
      <c r="A16" s="164"/>
      <c r="B16" s="12" t="s">
        <v>241</v>
      </c>
      <c r="C16" s="13">
        <v>23</v>
      </c>
      <c r="D16" s="43">
        <v>151.9</v>
      </c>
      <c r="E16" s="63"/>
      <c r="F16"/>
      <c r="G16"/>
    </row>
    <row r="17" spans="1:7" ht="12.75">
      <c r="A17" s="164"/>
      <c r="B17" s="12" t="s">
        <v>270</v>
      </c>
      <c r="C17" s="13">
        <v>9</v>
      </c>
      <c r="D17" s="43">
        <v>59.4</v>
      </c>
      <c r="E17" s="63"/>
      <c r="F17"/>
      <c r="G17"/>
    </row>
    <row r="18" spans="1:6" ht="12.75">
      <c r="A18" s="161"/>
      <c r="B18" s="69" t="s">
        <v>228</v>
      </c>
      <c r="C18" s="70">
        <v>227</v>
      </c>
      <c r="D18" s="78">
        <v>1498.9</v>
      </c>
      <c r="E18" s="63"/>
      <c r="F18"/>
    </row>
    <row r="19" spans="1:6" ht="12.75">
      <c r="A19" s="160" t="s">
        <v>236</v>
      </c>
      <c r="B19" s="12" t="s">
        <v>235</v>
      </c>
      <c r="C19" s="13">
        <v>8</v>
      </c>
      <c r="D19" s="43">
        <v>15</v>
      </c>
      <c r="E19" s="63"/>
      <c r="F19" s="55">
        <v>53206</v>
      </c>
    </row>
    <row r="20" spans="1:6" ht="12.75">
      <c r="A20" s="164"/>
      <c r="B20" s="12" t="s">
        <v>271</v>
      </c>
      <c r="C20" s="13">
        <v>4</v>
      </c>
      <c r="D20" s="59" t="s">
        <v>11</v>
      </c>
      <c r="E20" s="63"/>
      <c r="F20"/>
    </row>
    <row r="21" spans="1:6" ht="12.75">
      <c r="A21" s="164"/>
      <c r="B21" s="12" t="s">
        <v>237</v>
      </c>
      <c r="C21" s="13">
        <v>3</v>
      </c>
      <c r="D21" s="59" t="s">
        <v>11</v>
      </c>
      <c r="E21" s="63"/>
      <c r="F21"/>
    </row>
    <row r="22" spans="1:6" ht="12.75">
      <c r="A22" s="164"/>
      <c r="B22" s="12" t="s">
        <v>272</v>
      </c>
      <c r="C22" s="13">
        <v>2</v>
      </c>
      <c r="D22" s="59" t="s">
        <v>11</v>
      </c>
      <c r="E22" s="63"/>
      <c r="F22"/>
    </row>
    <row r="23" spans="1:6" ht="12.75">
      <c r="A23" s="164"/>
      <c r="B23" s="12" t="s">
        <v>273</v>
      </c>
      <c r="C23" s="13"/>
      <c r="D23" s="43"/>
      <c r="E23" s="63"/>
      <c r="F23"/>
    </row>
    <row r="24" spans="1:6" ht="12.75">
      <c r="A24" s="164"/>
      <c r="B24" s="12" t="s">
        <v>274</v>
      </c>
      <c r="C24" s="13"/>
      <c r="D24" s="43"/>
      <c r="E24" s="63"/>
      <c r="F24"/>
    </row>
    <row r="25" spans="1:6" ht="12.75">
      <c r="A25" s="164"/>
      <c r="B25" s="12" t="s">
        <v>275</v>
      </c>
      <c r="C25" s="13">
        <v>1</v>
      </c>
      <c r="D25" s="59" t="s">
        <v>11</v>
      </c>
      <c r="E25" s="63"/>
      <c r="F25"/>
    </row>
    <row r="26" spans="1:6" ht="12.75">
      <c r="A26" s="161"/>
      <c r="B26" s="69" t="s">
        <v>228</v>
      </c>
      <c r="C26" s="70">
        <v>28</v>
      </c>
      <c r="D26" s="78">
        <v>52.6</v>
      </c>
      <c r="E26" s="63"/>
      <c r="F26"/>
    </row>
    <row r="27" spans="1:7" ht="12.75">
      <c r="A27" s="160" t="s">
        <v>240</v>
      </c>
      <c r="B27" s="12" t="s">
        <v>235</v>
      </c>
      <c r="C27" s="13">
        <v>23</v>
      </c>
      <c r="D27" s="43">
        <v>18.5</v>
      </c>
      <c r="E27" s="63"/>
      <c r="F27" s="55">
        <v>124459</v>
      </c>
      <c r="G27" s="55"/>
    </row>
    <row r="28" spans="1:7" ht="12.75">
      <c r="A28" s="164"/>
      <c r="B28" s="12" t="s">
        <v>243</v>
      </c>
      <c r="C28" s="13">
        <v>9</v>
      </c>
      <c r="D28" s="43">
        <v>7.2</v>
      </c>
      <c r="E28" s="63"/>
      <c r="F28"/>
      <c r="G28" s="55"/>
    </row>
    <row r="29" spans="1:7" ht="12.75">
      <c r="A29" s="164"/>
      <c r="B29" s="12" t="s">
        <v>276</v>
      </c>
      <c r="C29" s="13">
        <v>3</v>
      </c>
      <c r="D29" s="59" t="s">
        <v>11</v>
      </c>
      <c r="E29" s="63"/>
      <c r="F29"/>
      <c r="G29" s="55"/>
    </row>
    <row r="30" spans="1:7" ht="12.75">
      <c r="A30" s="164"/>
      <c r="B30" s="12" t="s">
        <v>277</v>
      </c>
      <c r="C30" s="13"/>
      <c r="D30" s="43"/>
      <c r="E30" s="63"/>
      <c r="F30"/>
      <c r="G30"/>
    </row>
    <row r="31" spans="1:7" ht="12.75">
      <c r="A31" s="164"/>
      <c r="B31" s="12" t="s">
        <v>278</v>
      </c>
      <c r="C31" s="13">
        <v>2</v>
      </c>
      <c r="D31" s="59" t="s">
        <v>11</v>
      </c>
      <c r="E31" s="63"/>
      <c r="F31"/>
      <c r="G31"/>
    </row>
    <row r="32" spans="1:7" ht="12.75">
      <c r="A32" s="161"/>
      <c r="B32" s="69" t="s">
        <v>228</v>
      </c>
      <c r="C32" s="70">
        <v>50</v>
      </c>
      <c r="D32" s="78">
        <v>40.2</v>
      </c>
      <c r="E32" s="63"/>
      <c r="F32"/>
      <c r="G32"/>
    </row>
    <row r="33" spans="1:6" ht="12.75">
      <c r="A33" s="160" t="s">
        <v>244</v>
      </c>
      <c r="B33" s="12" t="s">
        <v>279</v>
      </c>
      <c r="C33" s="13">
        <v>180</v>
      </c>
      <c r="D33" s="43">
        <v>154.8</v>
      </c>
      <c r="E33" s="63"/>
      <c r="F33" s="55">
        <v>116301</v>
      </c>
    </row>
    <row r="34" spans="1:6" ht="12.75">
      <c r="A34" s="164"/>
      <c r="B34" s="12" t="s">
        <v>280</v>
      </c>
      <c r="C34" s="13">
        <v>57</v>
      </c>
      <c r="D34" s="43">
        <v>49</v>
      </c>
      <c r="E34" s="63"/>
      <c r="F34"/>
    </row>
    <row r="35" spans="1:6" ht="12.75">
      <c r="A35" s="164"/>
      <c r="B35" s="12" t="s">
        <v>245</v>
      </c>
      <c r="C35" s="13">
        <v>25</v>
      </c>
      <c r="D35" s="43">
        <v>21.5</v>
      </c>
      <c r="E35" s="63"/>
      <c r="F35"/>
    </row>
    <row r="36" spans="1:6" ht="12.75">
      <c r="A36" s="164"/>
      <c r="B36" s="12" t="s">
        <v>238</v>
      </c>
      <c r="C36" s="13">
        <v>9</v>
      </c>
      <c r="D36" s="43">
        <v>7.7</v>
      </c>
      <c r="E36" s="63"/>
      <c r="F36"/>
    </row>
    <row r="37" spans="1:6" ht="12.75">
      <c r="A37" s="164"/>
      <c r="B37" s="12" t="s">
        <v>281</v>
      </c>
      <c r="C37" s="13"/>
      <c r="D37" s="43"/>
      <c r="E37" s="63"/>
      <c r="F37"/>
    </row>
    <row r="38" spans="1:6" ht="12.75">
      <c r="A38" s="164"/>
      <c r="B38" s="12" t="s">
        <v>282</v>
      </c>
      <c r="C38" s="13">
        <v>6</v>
      </c>
      <c r="D38" s="43">
        <v>5.2</v>
      </c>
      <c r="E38" s="63"/>
      <c r="F38"/>
    </row>
    <row r="39" spans="1:5" ht="12.75">
      <c r="A39" s="161"/>
      <c r="B39" s="69" t="s">
        <v>228</v>
      </c>
      <c r="C39" s="70">
        <v>314</v>
      </c>
      <c r="D39" s="78">
        <v>270</v>
      </c>
      <c r="E39" s="63"/>
    </row>
    <row r="40" spans="1:6" ht="12.75">
      <c r="A40" s="160" t="s">
        <v>246</v>
      </c>
      <c r="B40" s="12" t="s">
        <v>279</v>
      </c>
      <c r="C40" s="13">
        <v>156</v>
      </c>
      <c r="D40" s="43">
        <v>165.1</v>
      </c>
      <c r="E40" s="63"/>
      <c r="F40" s="55">
        <v>94505</v>
      </c>
    </row>
    <row r="41" spans="1:6" ht="12.75">
      <c r="A41" s="164"/>
      <c r="B41" s="12" t="s">
        <v>283</v>
      </c>
      <c r="C41" s="13">
        <v>58</v>
      </c>
      <c r="D41" s="43">
        <v>61.4</v>
      </c>
      <c r="E41" s="63"/>
      <c r="F41"/>
    </row>
    <row r="42" spans="1:6" ht="12.75">
      <c r="A42" s="164"/>
      <c r="B42" s="12" t="s">
        <v>251</v>
      </c>
      <c r="C42" s="13">
        <v>39</v>
      </c>
      <c r="D42" s="43">
        <v>41.3</v>
      </c>
      <c r="E42" s="63"/>
      <c r="F42"/>
    </row>
    <row r="43" spans="1:6" ht="12.75">
      <c r="A43" s="164"/>
      <c r="B43" s="12" t="s">
        <v>284</v>
      </c>
      <c r="C43" s="13">
        <v>21</v>
      </c>
      <c r="D43" s="43">
        <v>22.2</v>
      </c>
      <c r="E43" s="63"/>
      <c r="F43"/>
    </row>
    <row r="44" spans="1:5" ht="12.75">
      <c r="A44" s="161"/>
      <c r="B44" s="69" t="s">
        <v>228</v>
      </c>
      <c r="C44" s="70">
        <v>374</v>
      </c>
      <c r="D44" s="78">
        <v>395.7</v>
      </c>
      <c r="E44" s="63"/>
    </row>
    <row r="45" spans="1:7" ht="12.75">
      <c r="A45" s="160" t="s">
        <v>250</v>
      </c>
      <c r="B45" s="12" t="s">
        <v>223</v>
      </c>
      <c r="C45" s="13">
        <v>228</v>
      </c>
      <c r="D45" s="43">
        <v>177.3</v>
      </c>
      <c r="E45" s="63"/>
      <c r="F45" s="55">
        <v>128569</v>
      </c>
      <c r="G45" s="55"/>
    </row>
    <row r="46" spans="1:7" ht="12.75">
      <c r="A46" s="164"/>
      <c r="B46" s="12" t="s">
        <v>224</v>
      </c>
      <c r="C46" s="13">
        <v>127</v>
      </c>
      <c r="D46" s="43">
        <v>98.8</v>
      </c>
      <c r="E46" s="63"/>
      <c r="F46"/>
      <c r="G46" s="55"/>
    </row>
    <row r="47" spans="1:7" ht="12.75">
      <c r="A47" s="164"/>
      <c r="B47" s="12" t="s">
        <v>285</v>
      </c>
      <c r="C47" s="13">
        <v>124</v>
      </c>
      <c r="D47" s="43">
        <v>96.4</v>
      </c>
      <c r="E47" s="63"/>
      <c r="F47"/>
      <c r="G47" s="55"/>
    </row>
    <row r="48" spans="1:5" ht="12.75">
      <c r="A48" s="164"/>
      <c r="B48" s="12" t="s">
        <v>286</v>
      </c>
      <c r="C48" s="13">
        <v>79</v>
      </c>
      <c r="D48" s="43">
        <v>61.4</v>
      </c>
      <c r="E48" s="63"/>
    </row>
    <row r="49" spans="1:5" ht="12.75">
      <c r="A49" s="161"/>
      <c r="B49" s="69" t="s">
        <v>228</v>
      </c>
      <c r="C49" s="70">
        <v>1084</v>
      </c>
      <c r="D49" s="78">
        <v>843.1</v>
      </c>
      <c r="E49" s="63"/>
    </row>
    <row r="50" spans="1:6" ht="12.75">
      <c r="A50" s="160" t="s">
        <v>253</v>
      </c>
      <c r="B50" s="12" t="s">
        <v>223</v>
      </c>
      <c r="C50" s="13">
        <v>447</v>
      </c>
      <c r="D50" s="43">
        <v>706.1</v>
      </c>
      <c r="E50" s="63"/>
      <c r="F50" s="55">
        <v>63304</v>
      </c>
    </row>
    <row r="51" spans="1:6" ht="12.75">
      <c r="A51" s="164"/>
      <c r="B51" s="12" t="s">
        <v>224</v>
      </c>
      <c r="C51" s="13">
        <v>392</v>
      </c>
      <c r="D51" s="43">
        <v>619.2</v>
      </c>
      <c r="E51" s="63"/>
      <c r="F51"/>
    </row>
    <row r="52" spans="1:5" ht="12.75">
      <c r="A52" s="164"/>
      <c r="B52" s="12" t="s">
        <v>225</v>
      </c>
      <c r="C52" s="13">
        <v>73</v>
      </c>
      <c r="D52" s="43">
        <v>115.3</v>
      </c>
      <c r="E52" s="63"/>
    </row>
    <row r="53" spans="1:5" ht="12.75">
      <c r="A53" s="164"/>
      <c r="B53" s="12" t="s">
        <v>287</v>
      </c>
      <c r="C53" s="13">
        <v>45</v>
      </c>
      <c r="D53" s="43">
        <v>71.1</v>
      </c>
      <c r="E53" s="63"/>
    </row>
    <row r="54" spans="1:5" ht="12.75">
      <c r="A54" s="164"/>
      <c r="B54" s="12" t="s">
        <v>227</v>
      </c>
      <c r="C54" s="13">
        <v>37</v>
      </c>
      <c r="D54" s="43">
        <v>58.4</v>
      </c>
      <c r="E54" s="63"/>
    </row>
    <row r="55" spans="1:5" ht="12.75">
      <c r="A55" s="161"/>
      <c r="B55" s="69" t="s">
        <v>228</v>
      </c>
      <c r="C55" s="70">
        <v>1317</v>
      </c>
      <c r="D55" s="78">
        <v>2080.4</v>
      </c>
      <c r="E55" s="63"/>
    </row>
    <row r="56" spans="1:6" ht="12.75">
      <c r="A56" s="160" t="s">
        <v>255</v>
      </c>
      <c r="B56" s="12" t="s">
        <v>223</v>
      </c>
      <c r="C56" s="13">
        <v>1128</v>
      </c>
      <c r="D56" s="43">
        <v>2312.5</v>
      </c>
      <c r="E56" s="63"/>
      <c r="F56" s="55">
        <v>48778</v>
      </c>
    </row>
    <row r="57" spans="1:5" ht="12.75">
      <c r="A57" s="164"/>
      <c r="B57" s="12" t="s">
        <v>224</v>
      </c>
      <c r="C57" s="13">
        <v>864</v>
      </c>
      <c r="D57" s="43">
        <v>1771.3</v>
      </c>
      <c r="E57" s="63"/>
    </row>
    <row r="58" spans="1:5" ht="12.75">
      <c r="A58" s="164"/>
      <c r="B58" s="12" t="s">
        <v>225</v>
      </c>
      <c r="C58" s="13">
        <v>243</v>
      </c>
      <c r="D58" s="43">
        <v>498.2</v>
      </c>
      <c r="E58" s="63"/>
    </row>
    <row r="59" spans="1:5" ht="12.75">
      <c r="A59" s="164"/>
      <c r="B59" s="12" t="s">
        <v>288</v>
      </c>
      <c r="C59" s="13">
        <v>146</v>
      </c>
      <c r="D59" s="43">
        <v>299.3</v>
      </c>
      <c r="E59" s="63"/>
    </row>
    <row r="60" spans="1:5" ht="12.75">
      <c r="A60" s="164"/>
      <c r="B60" s="12" t="s">
        <v>289</v>
      </c>
      <c r="C60" s="13">
        <v>107</v>
      </c>
      <c r="D60" s="43">
        <v>219.4</v>
      </c>
      <c r="E60" s="63"/>
    </row>
    <row r="61" spans="1:5" ht="12.75">
      <c r="A61" s="161"/>
      <c r="B61" s="69" t="s">
        <v>228</v>
      </c>
      <c r="C61" s="70">
        <v>3140</v>
      </c>
      <c r="D61" s="78">
        <v>6437.3</v>
      </c>
      <c r="E61" s="63"/>
    </row>
    <row r="63" spans="1:4" ht="65.25" customHeight="1">
      <c r="A63" s="159" t="s">
        <v>395</v>
      </c>
      <c r="B63" s="159"/>
      <c r="C63" s="159"/>
      <c r="D63" s="159"/>
    </row>
    <row r="64" spans="1:4" ht="12.75">
      <c r="A64" s="145"/>
      <c r="B64" s="145"/>
      <c r="C64" s="145"/>
      <c r="D64" s="145"/>
    </row>
    <row r="65" spans="1:4" ht="25.5" customHeight="1">
      <c r="A65" s="159" t="s">
        <v>394</v>
      </c>
      <c r="B65" s="159"/>
      <c r="C65" s="159"/>
      <c r="D65" s="159"/>
    </row>
    <row r="67" ht="12.75">
      <c r="A67" s="17" t="s">
        <v>99</v>
      </c>
    </row>
  </sheetData>
  <mergeCells count="11">
    <mergeCell ref="A7:A13"/>
    <mergeCell ref="A14:A18"/>
    <mergeCell ref="A19:A26"/>
    <mergeCell ref="A27:A32"/>
    <mergeCell ref="A63:D63"/>
    <mergeCell ref="A65:D65"/>
    <mergeCell ref="A56:A61"/>
    <mergeCell ref="A33:A39"/>
    <mergeCell ref="A40:A44"/>
    <mergeCell ref="A45:A49"/>
    <mergeCell ref="A50:A55"/>
  </mergeCells>
  <printOptions horizontalCentered="1"/>
  <pageMargins left="0.5" right="0.5" top="0.25" bottom="0.25" header="0" footer="0"/>
  <pageSetup orientation="portrait" scale="79"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53.83203125" style="3" customWidth="1"/>
    <col min="2" max="16384" width="9.33203125" style="3" customWidth="1"/>
  </cols>
  <sheetData>
    <row r="2" spans="1:2" ht="12.75">
      <c r="A2" s="142" t="s">
        <v>0</v>
      </c>
      <c r="B2" s="2"/>
    </row>
    <row r="4" spans="1:2" ht="15" customHeight="1">
      <c r="A4" s="96" t="s">
        <v>1</v>
      </c>
      <c r="B4" s="101">
        <v>83496</v>
      </c>
    </row>
    <row r="5" spans="1:2" ht="15" customHeight="1">
      <c r="A5" s="96" t="s">
        <v>2</v>
      </c>
      <c r="B5" s="143">
        <v>8.7</v>
      </c>
    </row>
    <row r="6" spans="1:2" ht="15" customHeight="1">
      <c r="A6" s="96" t="s">
        <v>3</v>
      </c>
      <c r="B6" s="101">
        <v>1072</v>
      </c>
    </row>
    <row r="7" spans="1:2" ht="15" customHeight="1">
      <c r="A7" s="96" t="s">
        <v>4</v>
      </c>
      <c r="B7" s="143">
        <v>8</v>
      </c>
    </row>
    <row r="8" spans="1:2" ht="15" customHeight="1">
      <c r="A8" s="96" t="s">
        <v>5</v>
      </c>
      <c r="B8" s="101">
        <v>703</v>
      </c>
    </row>
    <row r="9" spans="1:2" ht="15" customHeight="1">
      <c r="A9" s="96" t="s">
        <v>6</v>
      </c>
      <c r="B9" s="143">
        <v>5.3</v>
      </c>
    </row>
    <row r="10" spans="1:2" ht="15" customHeight="1">
      <c r="A10" s="96" t="s">
        <v>7</v>
      </c>
      <c r="B10" s="101">
        <v>1339</v>
      </c>
    </row>
    <row r="11" spans="1:2" ht="15" customHeight="1">
      <c r="A11" s="96" t="s">
        <v>8</v>
      </c>
      <c r="B11" s="143">
        <v>10</v>
      </c>
    </row>
    <row r="12" spans="1:2" ht="15" customHeight="1">
      <c r="A12" s="96" t="s">
        <v>9</v>
      </c>
      <c r="B12" s="101">
        <v>5</v>
      </c>
    </row>
    <row r="13" spans="1:2" ht="15" customHeight="1">
      <c r="A13" s="96" t="s">
        <v>10</v>
      </c>
      <c r="B13" s="144" t="s">
        <v>11</v>
      </c>
    </row>
    <row r="14" spans="1:2" ht="15" customHeight="1">
      <c r="A14" s="96" t="s">
        <v>12</v>
      </c>
      <c r="B14" s="143">
        <v>76.4</v>
      </c>
    </row>
    <row r="15" spans="1:2" ht="15" customHeight="1">
      <c r="A15" s="96" t="s">
        <v>13</v>
      </c>
      <c r="B15" s="143">
        <v>53.5</v>
      </c>
    </row>
    <row r="16" spans="1:2" ht="15" customHeight="1">
      <c r="A16" s="96" t="s">
        <v>14</v>
      </c>
      <c r="B16" s="143">
        <v>15.7</v>
      </c>
    </row>
    <row r="17" spans="1:2" ht="15" customHeight="1">
      <c r="A17" s="96" t="s">
        <v>15</v>
      </c>
      <c r="B17" s="143">
        <v>10</v>
      </c>
    </row>
    <row r="18" spans="1:2" ht="15" customHeight="1">
      <c r="A18" s="96" t="s">
        <v>16</v>
      </c>
      <c r="B18" s="101">
        <v>76</v>
      </c>
    </row>
    <row r="19" spans="1:2" ht="15" customHeight="1">
      <c r="A19" s="96" t="s">
        <v>17</v>
      </c>
      <c r="B19" s="101">
        <v>72</v>
      </c>
    </row>
    <row r="20" spans="1:2" ht="15" customHeight="1">
      <c r="A20" s="96" t="s">
        <v>18</v>
      </c>
      <c r="B20" s="101">
        <v>79</v>
      </c>
    </row>
    <row r="22" spans="1:2" ht="24.75" customHeight="1">
      <c r="A22" s="159" t="s">
        <v>362</v>
      </c>
      <c r="B22" s="159"/>
    </row>
  </sheetData>
  <mergeCells count="1">
    <mergeCell ref="A22:B22"/>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1.33203125" style="3" customWidth="1"/>
    <col min="5" max="5" width="10.83203125" style="3" customWidth="1"/>
    <col min="6" max="16384" width="9.33203125" style="3" customWidth="1"/>
  </cols>
  <sheetData>
    <row r="1" ht="12.75">
      <c r="A1" s="3" t="s">
        <v>290</v>
      </c>
    </row>
    <row r="2" spans="1:5" ht="12.75">
      <c r="A2" s="1" t="s">
        <v>291</v>
      </c>
      <c r="B2" s="2"/>
      <c r="C2" s="2"/>
      <c r="D2" s="2"/>
      <c r="E2" s="2"/>
    </row>
    <row r="3" spans="1:5" ht="12.75">
      <c r="A3" s="4" t="s">
        <v>222</v>
      </c>
      <c r="B3" s="2"/>
      <c r="C3" s="2"/>
      <c r="D3" s="2"/>
      <c r="E3" s="2"/>
    </row>
    <row r="4" spans="1:5" ht="12.75">
      <c r="A4" s="1" t="s">
        <v>292</v>
      </c>
      <c r="B4" s="2"/>
      <c r="C4" s="2"/>
      <c r="D4" s="2"/>
      <c r="E4" s="2"/>
    </row>
    <row r="6" spans="1:5" ht="12.75">
      <c r="A6" s="97" t="s">
        <v>391</v>
      </c>
      <c r="B6" s="54" t="s">
        <v>392</v>
      </c>
      <c r="C6" s="54" t="s">
        <v>104</v>
      </c>
      <c r="D6" s="54" t="s">
        <v>105</v>
      </c>
      <c r="E6" s="40"/>
    </row>
    <row r="7" spans="1:6" ht="12.75">
      <c r="A7" s="160" t="s">
        <v>88</v>
      </c>
      <c r="B7" s="12" t="s">
        <v>223</v>
      </c>
      <c r="C7" s="13">
        <v>12375</v>
      </c>
      <c r="D7" s="32">
        <v>304.2</v>
      </c>
      <c r="E7" s="62"/>
      <c r="F7" s="55"/>
    </row>
    <row r="8" spans="1:6" ht="12.75">
      <c r="A8" s="164"/>
      <c r="B8" s="12" t="s">
        <v>224</v>
      </c>
      <c r="C8" s="13">
        <v>8076</v>
      </c>
      <c r="D8" s="32">
        <v>198.6</v>
      </c>
      <c r="E8" s="62"/>
      <c r="F8" s="55"/>
    </row>
    <row r="9" spans="1:6" ht="12.75">
      <c r="A9" s="164"/>
      <c r="B9" s="12" t="s">
        <v>225</v>
      </c>
      <c r="C9" s="13">
        <v>3009</v>
      </c>
      <c r="D9" s="32">
        <v>74</v>
      </c>
      <c r="E9" s="62"/>
      <c r="F9" s="55"/>
    </row>
    <row r="10" spans="1:6" ht="12.75">
      <c r="A10" s="164"/>
      <c r="B10" s="12" t="s">
        <v>226</v>
      </c>
      <c r="C10" s="13">
        <v>1644</v>
      </c>
      <c r="D10" s="32">
        <v>40.4</v>
      </c>
      <c r="E10" s="62"/>
      <c r="F10" s="55"/>
    </row>
    <row r="11" spans="1:6" ht="12.75">
      <c r="A11" s="164"/>
      <c r="B11" s="12" t="s">
        <v>239</v>
      </c>
      <c r="C11" s="13">
        <v>1410</v>
      </c>
      <c r="D11" s="32">
        <v>34.7</v>
      </c>
      <c r="E11" s="62"/>
      <c r="F11"/>
    </row>
    <row r="12" spans="1:6" ht="12.75">
      <c r="A12" s="161"/>
      <c r="B12" s="69" t="s">
        <v>228</v>
      </c>
      <c r="C12" s="70">
        <v>35937</v>
      </c>
      <c r="D12" s="83">
        <v>883.5</v>
      </c>
      <c r="E12" s="62"/>
      <c r="F12"/>
    </row>
    <row r="13" spans="1:6" ht="12.75">
      <c r="A13" s="160" t="s">
        <v>231</v>
      </c>
      <c r="B13" s="12" t="s">
        <v>229</v>
      </c>
      <c r="C13" s="13">
        <v>135</v>
      </c>
      <c r="D13" s="32">
        <v>272.4</v>
      </c>
      <c r="E13" s="62"/>
      <c r="F13"/>
    </row>
    <row r="14" spans="1:6" ht="12.75">
      <c r="A14" s="164"/>
      <c r="B14" s="12" t="s">
        <v>230</v>
      </c>
      <c r="C14" s="13">
        <v>66</v>
      </c>
      <c r="D14" s="32">
        <v>133.2</v>
      </c>
      <c r="E14" s="62"/>
      <c r="F14"/>
    </row>
    <row r="15" spans="1:6" ht="12.75">
      <c r="A15" s="164"/>
      <c r="B15" s="12" t="s">
        <v>232</v>
      </c>
      <c r="C15" s="13">
        <v>29</v>
      </c>
      <c r="D15" s="32">
        <v>58.5</v>
      </c>
      <c r="E15" s="62"/>
      <c r="F15"/>
    </row>
    <row r="16" spans="1:6" ht="12.75">
      <c r="A16" s="164"/>
      <c r="B16" s="12" t="s">
        <v>293</v>
      </c>
      <c r="C16" s="13">
        <v>10</v>
      </c>
      <c r="D16" s="32">
        <v>20.2</v>
      </c>
      <c r="E16" s="62"/>
      <c r="F16"/>
    </row>
    <row r="17" spans="1:5" ht="12.75">
      <c r="A17" s="164"/>
      <c r="B17" s="12" t="s">
        <v>294</v>
      </c>
      <c r="C17" s="13">
        <v>6</v>
      </c>
      <c r="D17" s="32">
        <v>12.1</v>
      </c>
      <c r="E17" s="62"/>
    </row>
    <row r="18" spans="1:5" ht="12.75">
      <c r="A18" s="161"/>
      <c r="B18" s="12" t="s">
        <v>295</v>
      </c>
      <c r="C18" s="13">
        <v>278</v>
      </c>
      <c r="D18" s="32">
        <v>561</v>
      </c>
      <c r="E18" s="62"/>
    </row>
    <row r="19" spans="1:5" ht="12.75">
      <c r="A19" s="160" t="s">
        <v>236</v>
      </c>
      <c r="B19" s="71" t="s">
        <v>235</v>
      </c>
      <c r="C19" s="72">
        <v>25</v>
      </c>
      <c r="D19" s="98">
        <v>11.9</v>
      </c>
      <c r="E19" s="62"/>
    </row>
    <row r="20" spans="1:5" ht="12.75">
      <c r="A20" s="164"/>
      <c r="B20" s="12" t="s">
        <v>230</v>
      </c>
      <c r="C20" s="13">
        <v>7</v>
      </c>
      <c r="D20" s="32">
        <v>3.3</v>
      </c>
      <c r="E20" s="62"/>
    </row>
    <row r="21" spans="1:5" ht="12.75">
      <c r="A21" s="164"/>
      <c r="B21" s="12" t="s">
        <v>260</v>
      </c>
      <c r="C21" s="13">
        <v>6</v>
      </c>
      <c r="D21" s="32">
        <v>2.9</v>
      </c>
      <c r="E21" s="62"/>
    </row>
    <row r="22" spans="1:5" ht="12.75">
      <c r="A22" s="164"/>
      <c r="B22" s="12" t="s">
        <v>296</v>
      </c>
      <c r="C22" s="13">
        <v>4</v>
      </c>
      <c r="D22" s="82" t="s">
        <v>11</v>
      </c>
      <c r="E22" s="62"/>
    </row>
    <row r="23" spans="1:5" ht="12.75">
      <c r="A23" s="164"/>
      <c r="B23" s="12" t="s">
        <v>297</v>
      </c>
      <c r="C23" s="13">
        <v>3</v>
      </c>
      <c r="D23" s="82" t="s">
        <v>11</v>
      </c>
      <c r="E23" s="62"/>
    </row>
    <row r="24" spans="1:5" ht="12.75">
      <c r="A24" s="161"/>
      <c r="B24" s="69" t="s">
        <v>295</v>
      </c>
      <c r="C24" s="70">
        <v>70</v>
      </c>
      <c r="D24" s="83">
        <v>33.3</v>
      </c>
      <c r="E24" s="62"/>
    </row>
    <row r="25" spans="1:6" ht="12.75">
      <c r="A25" s="160" t="s">
        <v>240</v>
      </c>
      <c r="B25" s="12" t="s">
        <v>235</v>
      </c>
      <c r="C25" s="13">
        <v>38</v>
      </c>
      <c r="D25" s="32">
        <v>6.9</v>
      </c>
      <c r="E25" s="62"/>
      <c r="F25" s="55"/>
    </row>
    <row r="26" spans="1:6" ht="12.75">
      <c r="A26" s="164"/>
      <c r="B26" s="12" t="s">
        <v>224</v>
      </c>
      <c r="C26" s="13">
        <v>12</v>
      </c>
      <c r="D26" s="32">
        <v>2.2</v>
      </c>
      <c r="E26" s="62"/>
      <c r="F26" s="55"/>
    </row>
    <row r="27" spans="1:6" ht="12.75">
      <c r="A27" s="164"/>
      <c r="B27" s="12" t="s">
        <v>241</v>
      </c>
      <c r="C27" s="13">
        <v>7</v>
      </c>
      <c r="D27" s="32">
        <v>1.3</v>
      </c>
      <c r="E27" s="62"/>
      <c r="F27" s="55"/>
    </row>
    <row r="28" spans="1:6" ht="12.75">
      <c r="A28" s="164"/>
      <c r="B28" s="12" t="s">
        <v>298</v>
      </c>
      <c r="C28" s="13">
        <v>2</v>
      </c>
      <c r="D28" s="82" t="s">
        <v>11</v>
      </c>
      <c r="E28" s="62"/>
      <c r="F28"/>
    </row>
    <row r="29" spans="1:6" ht="12.75">
      <c r="A29" s="161"/>
      <c r="B29" s="69" t="s">
        <v>228</v>
      </c>
      <c r="C29" s="64">
        <v>81</v>
      </c>
      <c r="D29" s="83">
        <v>14.7</v>
      </c>
      <c r="E29" s="62"/>
      <c r="F29"/>
    </row>
    <row r="30" spans="1:5" ht="12.75">
      <c r="A30" s="160" t="s">
        <v>244</v>
      </c>
      <c r="B30" s="12" t="s">
        <v>235</v>
      </c>
      <c r="C30" s="13">
        <v>106</v>
      </c>
      <c r="D30" s="32">
        <v>20</v>
      </c>
      <c r="E30" s="62"/>
    </row>
    <row r="31" spans="1:5" ht="12.75">
      <c r="A31" s="164"/>
      <c r="B31" s="12" t="s">
        <v>262</v>
      </c>
      <c r="C31" s="13">
        <v>18</v>
      </c>
      <c r="D31" s="32">
        <v>3.4</v>
      </c>
      <c r="E31" s="62"/>
    </row>
    <row r="32" spans="1:5" ht="12.75">
      <c r="A32" s="164"/>
      <c r="B32" s="12" t="s">
        <v>237</v>
      </c>
      <c r="C32" s="13">
        <v>13</v>
      </c>
      <c r="D32" s="32">
        <v>2.5</v>
      </c>
      <c r="E32" s="62"/>
    </row>
    <row r="33" spans="1:5" ht="12.75">
      <c r="A33" s="164"/>
      <c r="B33" s="12" t="s">
        <v>238</v>
      </c>
      <c r="C33" s="13">
        <v>11</v>
      </c>
      <c r="D33" s="32">
        <v>2.1</v>
      </c>
      <c r="E33" s="62"/>
    </row>
    <row r="34" spans="1:5" ht="12.75">
      <c r="A34" s="164"/>
      <c r="B34" s="12" t="s">
        <v>234</v>
      </c>
      <c r="C34" s="13">
        <v>9</v>
      </c>
      <c r="D34" s="32">
        <v>1.7</v>
      </c>
      <c r="E34" s="62"/>
    </row>
    <row r="35" spans="1:5" ht="12.75">
      <c r="A35" s="161"/>
      <c r="B35" s="69" t="s">
        <v>228</v>
      </c>
      <c r="C35" s="70">
        <v>201</v>
      </c>
      <c r="D35" s="83">
        <v>38</v>
      </c>
      <c r="E35" s="62"/>
    </row>
    <row r="36" spans="1:5" ht="12.75">
      <c r="A36" s="160" t="s">
        <v>246</v>
      </c>
      <c r="B36" s="12" t="s">
        <v>235</v>
      </c>
      <c r="C36" s="13">
        <v>89</v>
      </c>
      <c r="D36" s="32">
        <v>14.8</v>
      </c>
      <c r="E36" s="62"/>
    </row>
    <row r="37" spans="1:5" ht="12.75">
      <c r="A37" s="164"/>
      <c r="B37" s="12" t="s">
        <v>224</v>
      </c>
      <c r="C37" s="13">
        <v>69</v>
      </c>
      <c r="D37" s="32">
        <v>11.4</v>
      </c>
      <c r="E37" s="62"/>
    </row>
    <row r="38" spans="1:5" ht="12.75">
      <c r="A38" s="164"/>
      <c r="B38" s="12" t="s">
        <v>245</v>
      </c>
      <c r="C38" s="13">
        <v>33</v>
      </c>
      <c r="D38" s="32">
        <v>5.5</v>
      </c>
      <c r="E38" s="62"/>
    </row>
    <row r="39" spans="1:5" ht="12.75">
      <c r="A39" s="164"/>
      <c r="B39" s="12" t="s">
        <v>293</v>
      </c>
      <c r="C39" s="13">
        <v>31</v>
      </c>
      <c r="D39" s="32">
        <v>5.1</v>
      </c>
      <c r="E39" s="62"/>
    </row>
    <row r="40" spans="1:5" ht="12.75">
      <c r="A40" s="164"/>
      <c r="B40" s="12" t="s">
        <v>297</v>
      </c>
      <c r="C40" s="13">
        <v>17</v>
      </c>
      <c r="D40" s="32">
        <v>2.8</v>
      </c>
      <c r="E40" s="62"/>
    </row>
    <row r="41" spans="1:5" ht="12.75">
      <c r="A41" s="161"/>
      <c r="B41" s="69" t="s">
        <v>228</v>
      </c>
      <c r="C41" s="70">
        <v>367</v>
      </c>
      <c r="D41" s="83">
        <v>60.8</v>
      </c>
      <c r="E41" s="62"/>
    </row>
    <row r="42" spans="1:6" ht="12.75">
      <c r="A42" s="160" t="s">
        <v>250</v>
      </c>
      <c r="B42" s="12" t="s">
        <v>248</v>
      </c>
      <c r="C42" s="13">
        <v>548</v>
      </c>
      <c r="D42" s="32">
        <v>58.4</v>
      </c>
      <c r="E42" s="62"/>
      <c r="F42" s="55"/>
    </row>
    <row r="43" spans="1:6" ht="12.75">
      <c r="A43" s="164"/>
      <c r="B43" s="12" t="s">
        <v>249</v>
      </c>
      <c r="C43" s="13">
        <v>202</v>
      </c>
      <c r="D43" s="32">
        <v>21.5</v>
      </c>
      <c r="E43" s="62"/>
      <c r="F43" s="55"/>
    </row>
    <row r="44" spans="1:6" ht="12.75">
      <c r="A44" s="164"/>
      <c r="B44" s="12" t="s">
        <v>251</v>
      </c>
      <c r="C44" s="13">
        <v>138</v>
      </c>
      <c r="D44" s="32">
        <v>14.7</v>
      </c>
      <c r="E44" s="62"/>
      <c r="F44" s="55"/>
    </row>
    <row r="45" spans="1:5" ht="12.75">
      <c r="A45" s="164"/>
      <c r="B45" s="12" t="s">
        <v>268</v>
      </c>
      <c r="C45" s="13">
        <v>68</v>
      </c>
      <c r="D45" s="32">
        <v>7.2</v>
      </c>
      <c r="E45" s="62"/>
    </row>
    <row r="46" spans="1:5" ht="12.75">
      <c r="A46" s="164"/>
      <c r="B46" s="12" t="s">
        <v>299</v>
      </c>
      <c r="C46" s="13">
        <v>66</v>
      </c>
      <c r="D46" s="32">
        <v>7</v>
      </c>
      <c r="E46" s="62"/>
    </row>
    <row r="47" spans="1:5" ht="12.75">
      <c r="A47" s="161"/>
      <c r="B47" s="69" t="s">
        <v>228</v>
      </c>
      <c r="C47" s="70">
        <v>1432</v>
      </c>
      <c r="D47" s="83">
        <v>152.7</v>
      </c>
      <c r="E47" s="62"/>
    </row>
    <row r="48" spans="1:5" ht="12.75">
      <c r="A48" s="160" t="s">
        <v>253</v>
      </c>
      <c r="B48" s="12" t="s">
        <v>248</v>
      </c>
      <c r="C48" s="13">
        <v>1594</v>
      </c>
      <c r="D48" s="32">
        <v>281.1</v>
      </c>
      <c r="E48" s="62"/>
    </row>
    <row r="49" spans="1:5" ht="12.75">
      <c r="A49" s="164"/>
      <c r="B49" s="12" t="s">
        <v>249</v>
      </c>
      <c r="C49" s="13">
        <v>753</v>
      </c>
      <c r="D49" s="32">
        <v>132.8</v>
      </c>
      <c r="E49" s="62"/>
    </row>
    <row r="50" spans="1:5" ht="12.75">
      <c r="A50" s="164"/>
      <c r="B50" s="12" t="s">
        <v>300</v>
      </c>
      <c r="C50" s="13">
        <v>160</v>
      </c>
      <c r="D50" s="32">
        <v>28.2</v>
      </c>
      <c r="E50" s="62"/>
    </row>
    <row r="51" spans="1:5" ht="12.75">
      <c r="A51" s="164"/>
      <c r="B51" s="12" t="s">
        <v>268</v>
      </c>
      <c r="C51" s="13">
        <v>153</v>
      </c>
      <c r="D51" s="32">
        <v>27</v>
      </c>
      <c r="E51" s="62"/>
    </row>
    <row r="52" spans="1:5" ht="12.75">
      <c r="A52" s="164"/>
      <c r="B52" s="12" t="s">
        <v>254</v>
      </c>
      <c r="C52" s="13">
        <v>126</v>
      </c>
      <c r="D52" s="32">
        <v>22.2</v>
      </c>
      <c r="E52" s="62"/>
    </row>
    <row r="53" spans="1:5" ht="12.75">
      <c r="A53" s="161"/>
      <c r="B53" s="69" t="s">
        <v>228</v>
      </c>
      <c r="C53" s="70">
        <v>3517</v>
      </c>
      <c r="D53" s="83">
        <v>620.1</v>
      </c>
      <c r="E53" s="62"/>
    </row>
    <row r="54" spans="1:5" ht="12.75">
      <c r="A54" s="160" t="s">
        <v>255</v>
      </c>
      <c r="B54" s="12" t="s">
        <v>223</v>
      </c>
      <c r="C54" s="13">
        <v>11366</v>
      </c>
      <c r="D54" s="43">
        <v>1839.4</v>
      </c>
      <c r="E54" s="63"/>
    </row>
    <row r="55" spans="1:5" ht="12.75">
      <c r="A55" s="164"/>
      <c r="B55" s="12" t="s">
        <v>224</v>
      </c>
      <c r="C55" s="13">
        <v>5832</v>
      </c>
      <c r="D55" s="43">
        <v>943.8</v>
      </c>
      <c r="E55" s="63"/>
    </row>
    <row r="56" spans="1:5" ht="12.75">
      <c r="A56" s="164"/>
      <c r="B56" s="12" t="s">
        <v>225</v>
      </c>
      <c r="C56" s="13">
        <v>2775</v>
      </c>
      <c r="D56" s="43">
        <v>449.1</v>
      </c>
      <c r="E56" s="63"/>
    </row>
    <row r="57" spans="1:5" ht="12.75">
      <c r="A57" s="164"/>
      <c r="B57" s="12" t="s">
        <v>226</v>
      </c>
      <c r="C57" s="13">
        <v>1312</v>
      </c>
      <c r="D57" s="43">
        <v>212.3</v>
      </c>
      <c r="E57" s="63"/>
    </row>
    <row r="58" spans="1:5" ht="12.75">
      <c r="A58" s="164"/>
      <c r="B58" s="12" t="s">
        <v>239</v>
      </c>
      <c r="C58" s="13">
        <v>1448</v>
      </c>
      <c r="D58" s="43">
        <v>234.3</v>
      </c>
      <c r="E58" s="63"/>
    </row>
    <row r="59" spans="1:5" ht="12.75">
      <c r="A59" s="161"/>
      <c r="B59" s="69" t="s">
        <v>228</v>
      </c>
      <c r="C59" s="70">
        <v>29989</v>
      </c>
      <c r="D59" s="78">
        <v>4853.1</v>
      </c>
      <c r="E59" s="63"/>
    </row>
    <row r="61" spans="1:4" ht="63" customHeight="1">
      <c r="A61" s="159" t="s">
        <v>395</v>
      </c>
      <c r="B61" s="159"/>
      <c r="C61" s="159"/>
      <c r="D61" s="159"/>
    </row>
    <row r="63" spans="1:4" ht="24.75" customHeight="1">
      <c r="A63" s="159" t="s">
        <v>394</v>
      </c>
      <c r="B63" s="159"/>
      <c r="C63" s="159"/>
      <c r="D63" s="159"/>
    </row>
    <row r="65" ht="12.75">
      <c r="A65" s="17" t="s">
        <v>99</v>
      </c>
    </row>
  </sheetData>
  <mergeCells count="11">
    <mergeCell ref="A7:A12"/>
    <mergeCell ref="A13:A18"/>
    <mergeCell ref="A19:A24"/>
    <mergeCell ref="A25:A29"/>
    <mergeCell ref="A61:D61"/>
    <mergeCell ref="A63:D63"/>
    <mergeCell ref="A54:A59"/>
    <mergeCell ref="A30:A35"/>
    <mergeCell ref="A36:A41"/>
    <mergeCell ref="A42:A47"/>
    <mergeCell ref="A48:A53"/>
  </mergeCells>
  <printOptions horizontalCentered="1"/>
  <pageMargins left="0.5" right="0.5" top="0" bottom="0" header="0" footer="0"/>
  <pageSetup orientation="portrait" scale="77" r:id="rId1"/>
</worksheet>
</file>

<file path=xl/worksheets/sheet21.xml><?xml version="1.0" encoding="utf-8"?>
<worksheet xmlns="http://schemas.openxmlformats.org/spreadsheetml/2006/main" xmlns:r="http://schemas.openxmlformats.org/officeDocument/2006/relationships">
  <dimension ref="A2:F65"/>
  <sheetViews>
    <sheetView workbookViewId="0" topLeftCell="A1">
      <selection activeCell="A1" sqref="A1"/>
    </sheetView>
  </sheetViews>
  <sheetFormatPr defaultColWidth="9.33203125" defaultRowHeight="12.75"/>
  <cols>
    <col min="1" max="1" width="18.16015625" style="3" customWidth="1"/>
    <col min="2" max="2" width="71.5" style="3" customWidth="1"/>
    <col min="3" max="3" width="12.83203125" style="3" customWidth="1"/>
    <col min="4" max="4" width="13.33203125" style="3" customWidth="1"/>
    <col min="5" max="5" width="10.83203125" style="3" customWidth="1"/>
    <col min="6" max="16384" width="9.33203125" style="3" customWidth="1"/>
  </cols>
  <sheetData>
    <row r="2" spans="1:5" ht="12.75">
      <c r="A2" s="1" t="s">
        <v>301</v>
      </c>
      <c r="B2" s="2"/>
      <c r="C2" s="2"/>
      <c r="D2" s="2"/>
      <c r="E2" s="2"/>
    </row>
    <row r="3" spans="1:5" ht="12.75">
      <c r="A3" s="4" t="s">
        <v>222</v>
      </c>
      <c r="B3" s="2"/>
      <c r="C3" s="2"/>
      <c r="D3" s="2"/>
      <c r="E3" s="2"/>
    </row>
    <row r="4" spans="1:5" ht="12.75">
      <c r="A4" s="1" t="s">
        <v>302</v>
      </c>
      <c r="B4" s="2"/>
      <c r="C4" s="2"/>
      <c r="D4" s="2"/>
      <c r="E4" s="2"/>
    </row>
    <row r="6" spans="1:5" ht="12.75">
      <c r="A6" s="97" t="s">
        <v>391</v>
      </c>
      <c r="B6" s="54" t="s">
        <v>392</v>
      </c>
      <c r="C6" s="54" t="s">
        <v>104</v>
      </c>
      <c r="D6" s="54" t="s">
        <v>105</v>
      </c>
      <c r="E6" s="40"/>
    </row>
    <row r="7" spans="1:6" ht="12.75">
      <c r="A7" s="160" t="s">
        <v>88</v>
      </c>
      <c r="B7" s="12" t="s">
        <v>223</v>
      </c>
      <c r="C7" s="13">
        <v>1799</v>
      </c>
      <c r="D7" s="32">
        <v>243.7</v>
      </c>
      <c r="E7" s="62"/>
      <c r="F7" s="55"/>
    </row>
    <row r="8" spans="1:6" ht="12.75">
      <c r="A8" s="164"/>
      <c r="B8" s="12" t="s">
        <v>224</v>
      </c>
      <c r="C8" s="13">
        <v>1233</v>
      </c>
      <c r="D8" s="32">
        <v>167</v>
      </c>
      <c r="E8" s="62"/>
      <c r="F8" s="55"/>
    </row>
    <row r="9" spans="1:6" ht="12.75">
      <c r="A9" s="164"/>
      <c r="B9" s="12" t="s">
        <v>225</v>
      </c>
      <c r="C9" s="13">
        <v>392</v>
      </c>
      <c r="D9" s="32">
        <v>53.1</v>
      </c>
      <c r="E9" s="62"/>
      <c r="F9"/>
    </row>
    <row r="10" spans="1:6" ht="12.75">
      <c r="A10" s="164"/>
      <c r="B10" s="12" t="s">
        <v>303</v>
      </c>
      <c r="C10" s="13">
        <v>235</v>
      </c>
      <c r="D10" s="32">
        <v>31.8</v>
      </c>
      <c r="E10" s="62"/>
      <c r="F10"/>
    </row>
    <row r="11" spans="1:6" ht="12.75">
      <c r="A11" s="164"/>
      <c r="B11" s="12" t="s">
        <v>239</v>
      </c>
      <c r="C11" s="13">
        <v>178</v>
      </c>
      <c r="D11" s="32">
        <v>24.1</v>
      </c>
      <c r="E11" s="62"/>
      <c r="F11"/>
    </row>
    <row r="12" spans="1:6" ht="12.75">
      <c r="A12" s="161"/>
      <c r="B12" s="69" t="s">
        <v>228</v>
      </c>
      <c r="C12" s="70">
        <v>5533</v>
      </c>
      <c r="D12" s="83">
        <v>749.4</v>
      </c>
      <c r="E12" s="62"/>
      <c r="F12"/>
    </row>
    <row r="13" spans="1:6" ht="12.75">
      <c r="A13" s="160" t="s">
        <v>231</v>
      </c>
      <c r="B13" s="12" t="s">
        <v>229</v>
      </c>
      <c r="C13" s="13">
        <v>115</v>
      </c>
      <c r="D13" s="32">
        <v>779</v>
      </c>
      <c r="E13" s="62"/>
      <c r="F13" s="55"/>
    </row>
    <row r="14" spans="1:6" ht="12.75">
      <c r="A14" s="164"/>
      <c r="B14" s="12" t="s">
        <v>269</v>
      </c>
      <c r="C14" s="13">
        <v>29</v>
      </c>
      <c r="D14" s="32">
        <v>196.4</v>
      </c>
      <c r="E14" s="62"/>
      <c r="F14"/>
    </row>
    <row r="15" spans="1:6" ht="12.75">
      <c r="A15" s="164"/>
      <c r="B15" s="12" t="s">
        <v>241</v>
      </c>
      <c r="C15" s="13">
        <v>26</v>
      </c>
      <c r="D15" s="32">
        <v>176.1</v>
      </c>
      <c r="E15" s="62"/>
      <c r="F15"/>
    </row>
    <row r="16" spans="1:6" ht="12.75">
      <c r="A16" s="164"/>
      <c r="B16" s="12" t="s">
        <v>296</v>
      </c>
      <c r="C16" s="13">
        <v>4</v>
      </c>
      <c r="D16" s="82" t="s">
        <v>11</v>
      </c>
      <c r="E16" s="62"/>
      <c r="F16"/>
    </row>
    <row r="17" spans="1:5" ht="12.75">
      <c r="A17" s="164"/>
      <c r="B17" s="12" t="s">
        <v>227</v>
      </c>
      <c r="C17" s="13">
        <v>3</v>
      </c>
      <c r="D17" s="82" t="s">
        <v>11</v>
      </c>
      <c r="E17" s="62"/>
    </row>
    <row r="18" spans="1:5" ht="12.75">
      <c r="A18" s="161"/>
      <c r="B18" s="69" t="s">
        <v>228</v>
      </c>
      <c r="C18" s="70">
        <v>194</v>
      </c>
      <c r="D18" s="78">
        <v>1314.1</v>
      </c>
      <c r="E18" s="63"/>
    </row>
    <row r="19" spans="1:6" ht="12.75">
      <c r="A19" s="160" t="s">
        <v>236</v>
      </c>
      <c r="B19" s="12" t="s">
        <v>235</v>
      </c>
      <c r="C19" s="13">
        <v>12</v>
      </c>
      <c r="D19" s="32">
        <v>22.8</v>
      </c>
      <c r="E19" s="62"/>
      <c r="F19" s="55"/>
    </row>
    <row r="20" spans="1:6" ht="12.75">
      <c r="A20" s="164"/>
      <c r="B20" s="12" t="s">
        <v>243</v>
      </c>
      <c r="C20" s="13">
        <v>9</v>
      </c>
      <c r="D20" s="32">
        <v>17.1</v>
      </c>
      <c r="E20" s="62"/>
      <c r="F20"/>
    </row>
    <row r="21" spans="1:6" ht="12.75">
      <c r="A21" s="164"/>
      <c r="B21" s="12" t="s">
        <v>241</v>
      </c>
      <c r="C21" s="13">
        <v>8</v>
      </c>
      <c r="D21" s="32">
        <v>15.2</v>
      </c>
      <c r="E21" s="62"/>
      <c r="F21"/>
    </row>
    <row r="22" spans="1:5" ht="12.75">
      <c r="A22" s="164"/>
      <c r="B22" s="12" t="s">
        <v>238</v>
      </c>
      <c r="C22" s="13">
        <v>3</v>
      </c>
      <c r="D22" s="82" t="s">
        <v>11</v>
      </c>
      <c r="E22" s="62"/>
    </row>
    <row r="23" spans="1:5" ht="12.75">
      <c r="A23" s="164"/>
      <c r="B23" s="12" t="s">
        <v>239</v>
      </c>
      <c r="C23" s="13">
        <v>2</v>
      </c>
      <c r="D23" s="82" t="s">
        <v>11</v>
      </c>
      <c r="E23" s="62"/>
    </row>
    <row r="24" spans="1:5" ht="12.75">
      <c r="A24" s="161"/>
      <c r="B24" s="69" t="s">
        <v>228</v>
      </c>
      <c r="C24" s="70">
        <v>39</v>
      </c>
      <c r="D24" s="83">
        <v>74.1</v>
      </c>
      <c r="E24" s="62"/>
    </row>
    <row r="25" spans="1:6" ht="12.75">
      <c r="A25" s="160" t="s">
        <v>240</v>
      </c>
      <c r="B25" s="12" t="s">
        <v>235</v>
      </c>
      <c r="C25" s="13">
        <v>8</v>
      </c>
      <c r="D25" s="32">
        <v>6.6</v>
      </c>
      <c r="E25" s="62"/>
      <c r="F25" s="55"/>
    </row>
    <row r="26" spans="1:5" ht="12.75">
      <c r="A26" s="164"/>
      <c r="B26" s="12" t="s">
        <v>243</v>
      </c>
      <c r="C26" s="13">
        <v>4</v>
      </c>
      <c r="D26" s="82" t="s">
        <v>11</v>
      </c>
      <c r="E26" s="62"/>
    </row>
    <row r="27" spans="1:5" ht="12.75">
      <c r="A27" s="164"/>
      <c r="B27" s="12" t="s">
        <v>304</v>
      </c>
      <c r="C27" s="13">
        <v>3</v>
      </c>
      <c r="D27" s="82" t="s">
        <v>11</v>
      </c>
      <c r="E27" s="62"/>
    </row>
    <row r="28" spans="1:5" ht="12.75">
      <c r="A28" s="164"/>
      <c r="B28" s="12" t="s">
        <v>305</v>
      </c>
      <c r="C28" s="13"/>
      <c r="D28" s="32"/>
      <c r="E28" s="62"/>
    </row>
    <row r="29" spans="1:5" ht="12.75">
      <c r="A29" s="164"/>
      <c r="B29" s="12" t="s">
        <v>306</v>
      </c>
      <c r="C29" s="13">
        <v>1</v>
      </c>
      <c r="D29" s="82" t="s">
        <v>11</v>
      </c>
      <c r="E29" s="62"/>
    </row>
    <row r="30" spans="1:5" ht="12.75">
      <c r="A30" s="161"/>
      <c r="B30" s="69" t="s">
        <v>228</v>
      </c>
      <c r="C30" s="70">
        <v>26</v>
      </c>
      <c r="D30" s="83">
        <v>21.3</v>
      </c>
      <c r="E30" s="62"/>
    </row>
    <row r="31" spans="1:6" ht="12.75">
      <c r="A31" s="160" t="s">
        <v>244</v>
      </c>
      <c r="B31" s="12" t="s">
        <v>279</v>
      </c>
      <c r="C31" s="13">
        <v>18</v>
      </c>
      <c r="D31" s="32">
        <v>15.2</v>
      </c>
      <c r="E31" s="62"/>
      <c r="F31" s="55"/>
    </row>
    <row r="32" spans="1:6" ht="12.75">
      <c r="A32" s="164"/>
      <c r="B32" s="12" t="s">
        <v>280</v>
      </c>
      <c r="C32" s="13">
        <v>17</v>
      </c>
      <c r="D32" s="32">
        <v>14.4</v>
      </c>
      <c r="E32" s="62"/>
      <c r="F32"/>
    </row>
    <row r="33" spans="1:6" ht="12.75">
      <c r="A33" s="164"/>
      <c r="B33" s="12" t="s">
        <v>260</v>
      </c>
      <c r="C33" s="13">
        <v>11</v>
      </c>
      <c r="D33" s="32">
        <v>9.3</v>
      </c>
      <c r="E33" s="62"/>
      <c r="F33"/>
    </row>
    <row r="34" spans="1:6" ht="12.75">
      <c r="A34" s="164"/>
      <c r="B34" s="12" t="s">
        <v>307</v>
      </c>
      <c r="C34" s="13"/>
      <c r="D34" s="32"/>
      <c r="E34" s="62"/>
      <c r="F34"/>
    </row>
    <row r="35" spans="1:6" ht="12.75">
      <c r="A35" s="164"/>
      <c r="B35" s="12" t="s">
        <v>308</v>
      </c>
      <c r="C35" s="29">
        <v>4</v>
      </c>
      <c r="D35" s="82" t="s">
        <v>11</v>
      </c>
      <c r="E35" s="62"/>
      <c r="F35"/>
    </row>
    <row r="36" spans="1:6" ht="12.75">
      <c r="A36" s="161"/>
      <c r="B36" s="69" t="s">
        <v>228</v>
      </c>
      <c r="C36" s="70">
        <v>84</v>
      </c>
      <c r="D36" s="83">
        <v>71.1</v>
      </c>
      <c r="E36" s="62"/>
      <c r="F36" s="30"/>
    </row>
    <row r="37" spans="1:6" ht="12.75">
      <c r="A37" s="160" t="s">
        <v>246</v>
      </c>
      <c r="B37" s="12" t="s">
        <v>279</v>
      </c>
      <c r="C37" s="13">
        <v>34</v>
      </c>
      <c r="D37" s="32">
        <v>29.8</v>
      </c>
      <c r="E37" s="62"/>
      <c r="F37" s="55"/>
    </row>
    <row r="38" spans="1:5" ht="12.75">
      <c r="A38" s="164"/>
      <c r="B38" s="12" t="s">
        <v>280</v>
      </c>
      <c r="C38" s="13">
        <v>18</v>
      </c>
      <c r="D38" s="32">
        <v>15.8</v>
      </c>
      <c r="E38" s="62"/>
    </row>
    <row r="39" spans="1:6" ht="12.75">
      <c r="A39" s="164"/>
      <c r="B39" s="12" t="s">
        <v>263</v>
      </c>
      <c r="C39" s="13">
        <v>16</v>
      </c>
      <c r="D39" s="32">
        <v>14</v>
      </c>
      <c r="E39" s="62"/>
      <c r="F39" s="30"/>
    </row>
    <row r="40" spans="1:6" ht="12.75">
      <c r="A40" s="164"/>
      <c r="B40" s="12" t="s">
        <v>247</v>
      </c>
      <c r="C40" s="13">
        <v>9</v>
      </c>
      <c r="D40" s="32">
        <v>7.9</v>
      </c>
      <c r="E40" s="62"/>
      <c r="F40" s="30"/>
    </row>
    <row r="41" spans="1:5" ht="12.75">
      <c r="A41" s="161"/>
      <c r="B41" s="69" t="s">
        <v>228</v>
      </c>
      <c r="C41" s="70">
        <v>152</v>
      </c>
      <c r="D41" s="83">
        <v>133</v>
      </c>
      <c r="E41" s="62"/>
    </row>
    <row r="42" spans="1:6" ht="12.75">
      <c r="A42" s="160" t="s">
        <v>250</v>
      </c>
      <c r="B42" s="12" t="s">
        <v>248</v>
      </c>
      <c r="C42" s="13">
        <v>151</v>
      </c>
      <c r="D42" s="32">
        <v>93.2</v>
      </c>
      <c r="E42" s="62"/>
      <c r="F42" s="55"/>
    </row>
    <row r="43" spans="1:5" ht="12.75">
      <c r="A43" s="164"/>
      <c r="B43" s="12" t="s">
        <v>249</v>
      </c>
      <c r="C43" s="13">
        <v>127</v>
      </c>
      <c r="D43" s="32">
        <v>78.4</v>
      </c>
      <c r="E43" s="62"/>
    </row>
    <row r="44" spans="1:5" ht="12.75">
      <c r="A44" s="164"/>
      <c r="B44" s="12" t="s">
        <v>225</v>
      </c>
      <c r="C44" s="13">
        <v>38</v>
      </c>
      <c r="D44" s="32">
        <v>23.5</v>
      </c>
      <c r="E44" s="62"/>
    </row>
    <row r="45" spans="1:5" ht="12.75">
      <c r="A45" s="164"/>
      <c r="B45" s="12" t="s">
        <v>242</v>
      </c>
      <c r="C45" s="13">
        <v>34</v>
      </c>
      <c r="D45" s="32">
        <v>21</v>
      </c>
      <c r="E45" s="62"/>
    </row>
    <row r="46" spans="1:5" ht="12.75">
      <c r="A46" s="164"/>
      <c r="B46" s="12" t="s">
        <v>227</v>
      </c>
      <c r="C46" s="13">
        <v>29</v>
      </c>
      <c r="D46" s="32">
        <v>17.9</v>
      </c>
      <c r="E46" s="62"/>
    </row>
    <row r="47" spans="1:5" ht="12.75">
      <c r="A47" s="161"/>
      <c r="B47" s="69" t="s">
        <v>228</v>
      </c>
      <c r="C47" s="70">
        <v>636</v>
      </c>
      <c r="D47" s="83">
        <v>392.7</v>
      </c>
      <c r="E47" s="62"/>
    </row>
    <row r="48" spans="1:6" ht="12.75">
      <c r="A48" s="160" t="s">
        <v>253</v>
      </c>
      <c r="B48" s="12" t="s">
        <v>223</v>
      </c>
      <c r="C48" s="13">
        <v>291</v>
      </c>
      <c r="D48" s="32">
        <v>366</v>
      </c>
      <c r="E48" s="62"/>
      <c r="F48" s="55"/>
    </row>
    <row r="49" spans="1:5" ht="12.75">
      <c r="A49" s="164"/>
      <c r="B49" s="12" t="s">
        <v>224</v>
      </c>
      <c r="C49" s="13">
        <v>290</v>
      </c>
      <c r="D49" s="32">
        <v>364.7</v>
      </c>
      <c r="E49" s="62"/>
    </row>
    <row r="50" spans="1:5" ht="12.75">
      <c r="A50" s="164"/>
      <c r="B50" s="12" t="s">
        <v>225</v>
      </c>
      <c r="C50" s="13">
        <v>49</v>
      </c>
      <c r="D50" s="32">
        <v>61.6</v>
      </c>
      <c r="E50" s="62"/>
    </row>
    <row r="51" spans="1:5" ht="12.75">
      <c r="A51" s="164"/>
      <c r="B51" s="12" t="s">
        <v>303</v>
      </c>
      <c r="C51" s="13">
        <v>46</v>
      </c>
      <c r="D51" s="32">
        <v>57.9</v>
      </c>
      <c r="E51" s="62"/>
    </row>
    <row r="52" spans="1:5" ht="12.75">
      <c r="A52" s="164"/>
      <c r="B52" s="12" t="s">
        <v>264</v>
      </c>
      <c r="C52" s="13">
        <v>25</v>
      </c>
      <c r="D52" s="32">
        <v>31.4</v>
      </c>
      <c r="E52" s="62"/>
    </row>
    <row r="53" spans="1:5" ht="12.75">
      <c r="A53" s="161"/>
      <c r="B53" s="69" t="s">
        <v>228</v>
      </c>
      <c r="C53" s="70">
        <v>903</v>
      </c>
      <c r="D53" s="78">
        <v>1135.7</v>
      </c>
      <c r="E53" s="63"/>
    </row>
    <row r="54" spans="1:6" ht="12.75">
      <c r="A54" s="160" t="s">
        <v>255</v>
      </c>
      <c r="B54" s="12" t="s">
        <v>223</v>
      </c>
      <c r="C54" s="13">
        <v>1357</v>
      </c>
      <c r="D54" s="43">
        <v>1803.7</v>
      </c>
      <c r="E54" s="63"/>
      <c r="F54" s="55"/>
    </row>
    <row r="55" spans="1:5" ht="12.75">
      <c r="A55" s="164"/>
      <c r="B55" s="12" t="s">
        <v>224</v>
      </c>
      <c r="C55" s="13">
        <v>759</v>
      </c>
      <c r="D55" s="43">
        <v>1008.8</v>
      </c>
      <c r="E55" s="63"/>
    </row>
    <row r="56" spans="1:5" ht="12.75">
      <c r="A56" s="164"/>
      <c r="B56" s="12" t="s">
        <v>225</v>
      </c>
      <c r="C56" s="13">
        <v>294</v>
      </c>
      <c r="D56" s="43">
        <v>390.8</v>
      </c>
      <c r="E56" s="63"/>
    </row>
    <row r="57" spans="1:5" ht="12.75">
      <c r="A57" s="164"/>
      <c r="B57" s="12" t="s">
        <v>303</v>
      </c>
      <c r="C57" s="13">
        <v>168</v>
      </c>
      <c r="D57" s="43">
        <v>223.3</v>
      </c>
      <c r="E57" s="63"/>
    </row>
    <row r="58" spans="1:5" ht="12.75">
      <c r="A58" s="164"/>
      <c r="B58" s="12" t="s">
        <v>239</v>
      </c>
      <c r="C58" s="13">
        <v>126</v>
      </c>
      <c r="D58" s="43">
        <v>167.5</v>
      </c>
      <c r="E58" s="63"/>
    </row>
    <row r="59" spans="1:5" ht="12.75">
      <c r="A59" s="161"/>
      <c r="B59" s="69" t="s">
        <v>228</v>
      </c>
      <c r="C59" s="70">
        <v>3497</v>
      </c>
      <c r="D59" s="78">
        <v>4648.1</v>
      </c>
      <c r="E59" s="63"/>
    </row>
    <row r="61" spans="1:4" ht="62.25" customHeight="1">
      <c r="A61" s="159" t="s">
        <v>395</v>
      </c>
      <c r="B61" s="159"/>
      <c r="C61" s="159"/>
      <c r="D61" s="159"/>
    </row>
    <row r="63" spans="1:4" ht="24" customHeight="1">
      <c r="A63" s="159" t="s">
        <v>394</v>
      </c>
      <c r="B63" s="159"/>
      <c r="C63" s="159"/>
      <c r="D63" s="159"/>
    </row>
    <row r="65" ht="12.75">
      <c r="A65" s="17" t="s">
        <v>99</v>
      </c>
    </row>
  </sheetData>
  <mergeCells count="11">
    <mergeCell ref="A37:A41"/>
    <mergeCell ref="A61:D61"/>
    <mergeCell ref="A63:D63"/>
    <mergeCell ref="A7:A12"/>
    <mergeCell ref="A31:A36"/>
    <mergeCell ref="A25:A30"/>
    <mergeCell ref="A19:A24"/>
    <mergeCell ref="A13:A18"/>
    <mergeCell ref="A54:A59"/>
    <mergeCell ref="A48:A53"/>
    <mergeCell ref="A42:A47"/>
  </mergeCells>
  <printOptions horizontalCentered="1"/>
  <pageMargins left="0.5" right="0.5" top="0.25" bottom="0.25" header="0" footer="0"/>
  <pageSetup orientation="portrait" scale="79" r:id="rId1"/>
</worksheet>
</file>

<file path=xl/worksheets/sheet22.xml><?xml version="1.0" encoding="utf-8"?>
<worksheet xmlns="http://schemas.openxmlformats.org/spreadsheetml/2006/main" xmlns:r="http://schemas.openxmlformats.org/officeDocument/2006/relationships">
  <dimension ref="A2:C36"/>
  <sheetViews>
    <sheetView workbookViewId="0" topLeftCell="A1">
      <selection activeCell="A17" sqref="A17"/>
    </sheetView>
  </sheetViews>
  <sheetFormatPr defaultColWidth="9.33203125" defaultRowHeight="12.75"/>
  <cols>
    <col min="1" max="1" width="11.83203125" style="3" customWidth="1"/>
    <col min="2" max="2" width="42.16015625" style="3" customWidth="1"/>
    <col min="3" max="3" width="14.66015625" style="3" customWidth="1"/>
    <col min="4" max="16384" width="9.33203125" style="3" customWidth="1"/>
  </cols>
  <sheetData>
    <row r="2" spans="1:3" ht="12.75">
      <c r="A2" s="1" t="s">
        <v>309</v>
      </c>
      <c r="B2" s="2"/>
      <c r="C2" s="2"/>
    </row>
    <row r="3" spans="1:3" ht="12.75">
      <c r="A3" s="4" t="s">
        <v>310</v>
      </c>
      <c r="B3" s="2"/>
      <c r="C3" s="2"/>
    </row>
    <row r="4" spans="1:3" ht="12.75">
      <c r="A4" s="4" t="s">
        <v>311</v>
      </c>
      <c r="B4" s="2"/>
      <c r="C4" s="2"/>
    </row>
    <row r="5" spans="1:3" ht="12.75">
      <c r="A5" s="1" t="s">
        <v>59</v>
      </c>
      <c r="B5" s="2"/>
      <c r="C5" s="2"/>
    </row>
    <row r="6" ht="13.5" thickBot="1"/>
    <row r="7" spans="1:3" ht="15" thickTop="1">
      <c r="A7" s="19" t="s">
        <v>312</v>
      </c>
      <c r="B7" s="5"/>
      <c r="C7" s="6"/>
    </row>
    <row r="8" spans="1:3" ht="13.5" thickBot="1">
      <c r="A8" s="20" t="s">
        <v>24</v>
      </c>
      <c r="B8" s="21" t="s">
        <v>184</v>
      </c>
      <c r="C8" s="7" t="s">
        <v>313</v>
      </c>
    </row>
    <row r="9" spans="1:3" ht="12.75">
      <c r="A9" s="8"/>
      <c r="B9" s="9"/>
      <c r="C9" s="10"/>
    </row>
    <row r="10" spans="1:3" ht="12.75">
      <c r="A10" s="11" t="s">
        <v>314</v>
      </c>
      <c r="B10" s="12" t="s">
        <v>315</v>
      </c>
      <c r="C10" s="22">
        <v>578</v>
      </c>
    </row>
    <row r="11" spans="1:3" ht="12.75">
      <c r="A11" s="11" t="s">
        <v>316</v>
      </c>
      <c r="B11" s="12" t="s">
        <v>317</v>
      </c>
      <c r="C11" s="22">
        <v>510</v>
      </c>
    </row>
    <row r="12" spans="1:3" ht="12.75">
      <c r="A12" s="11" t="s">
        <v>318</v>
      </c>
      <c r="B12" s="12" t="s">
        <v>319</v>
      </c>
      <c r="C12" s="22">
        <v>98</v>
      </c>
    </row>
    <row r="13" spans="1:3" ht="12.75">
      <c r="A13" s="11"/>
      <c r="B13" s="12"/>
      <c r="C13" s="22"/>
    </row>
    <row r="14" spans="1:3" ht="12.75">
      <c r="A14" s="11" t="s">
        <v>320</v>
      </c>
      <c r="B14" s="12" t="s">
        <v>321</v>
      </c>
      <c r="C14" s="23">
        <v>68</v>
      </c>
    </row>
    <row r="15" spans="1:3" ht="12.75">
      <c r="A15" s="11" t="s">
        <v>322</v>
      </c>
      <c r="B15" s="12" t="s">
        <v>323</v>
      </c>
      <c r="C15" s="22">
        <v>39</v>
      </c>
    </row>
    <row r="16" spans="1:3" ht="12.75">
      <c r="A16" s="11" t="s">
        <v>324</v>
      </c>
      <c r="B16" s="12" t="s">
        <v>325</v>
      </c>
      <c r="C16" s="22">
        <v>29</v>
      </c>
    </row>
    <row r="17" spans="1:3" ht="12.75">
      <c r="A17" s="11"/>
      <c r="B17" s="12"/>
      <c r="C17" s="22"/>
    </row>
    <row r="18" spans="1:3" ht="12.75">
      <c r="A18" s="11" t="s">
        <v>326</v>
      </c>
      <c r="B18" s="12" t="s">
        <v>327</v>
      </c>
      <c r="C18" s="22">
        <v>13</v>
      </c>
    </row>
    <row r="19" spans="1:3" ht="25.5">
      <c r="A19" s="11" t="s">
        <v>328</v>
      </c>
      <c r="B19" s="25" t="s">
        <v>329</v>
      </c>
      <c r="C19" s="24">
        <v>9</v>
      </c>
    </row>
    <row r="20" spans="1:3" ht="12.75">
      <c r="A20" s="11" t="s">
        <v>330</v>
      </c>
      <c r="B20" s="12" t="s">
        <v>331</v>
      </c>
      <c r="C20" s="22">
        <v>6</v>
      </c>
    </row>
    <row r="21" spans="1:3" ht="12.75">
      <c r="A21" s="11" t="s">
        <v>332</v>
      </c>
      <c r="B21" s="12" t="s">
        <v>333</v>
      </c>
      <c r="C21" s="22">
        <v>3</v>
      </c>
    </row>
    <row r="22" spans="1:3" ht="12.75">
      <c r="A22" s="11" t="s">
        <v>334</v>
      </c>
      <c r="B22" s="12" t="s">
        <v>335</v>
      </c>
      <c r="C22" s="22">
        <v>3</v>
      </c>
    </row>
    <row r="23" spans="1:3" ht="12.75">
      <c r="A23" s="11"/>
      <c r="B23" s="12"/>
      <c r="C23" s="22"/>
    </row>
    <row r="24" spans="1:3" ht="12.75">
      <c r="A24" s="11" t="s">
        <v>336</v>
      </c>
      <c r="B24" s="12" t="s">
        <v>337</v>
      </c>
      <c r="C24" s="22">
        <v>3</v>
      </c>
    </row>
    <row r="25" spans="1:3" ht="12.75">
      <c r="A25" s="11" t="s">
        <v>338</v>
      </c>
      <c r="B25" s="12" t="s">
        <v>339</v>
      </c>
      <c r="C25" s="22">
        <v>3</v>
      </c>
    </row>
    <row r="26" spans="1:3" ht="12.75">
      <c r="A26" s="11" t="s">
        <v>340</v>
      </c>
      <c r="B26" s="12" t="s">
        <v>341</v>
      </c>
      <c r="C26" s="22">
        <v>1</v>
      </c>
    </row>
    <row r="27" spans="1:3" ht="12.75">
      <c r="A27" s="8"/>
      <c r="B27" s="9"/>
      <c r="C27" s="24"/>
    </row>
    <row r="28" spans="1:3" ht="12.75">
      <c r="A28" s="26" t="s">
        <v>342</v>
      </c>
      <c r="B28" s="12" t="s">
        <v>343</v>
      </c>
      <c r="C28" s="24"/>
    </row>
    <row r="29" spans="1:3" ht="12.75">
      <c r="A29" s="11" t="s">
        <v>344</v>
      </c>
      <c r="B29" s="12" t="s">
        <v>345</v>
      </c>
      <c r="C29" s="22">
        <v>90</v>
      </c>
    </row>
    <row r="30" spans="1:3" ht="13.5" thickBot="1">
      <c r="A30" s="8"/>
      <c r="B30" s="9"/>
      <c r="C30" s="24"/>
    </row>
    <row r="31" spans="1:3" ht="13.5" thickBot="1">
      <c r="A31" s="14"/>
      <c r="B31" s="15" t="s">
        <v>148</v>
      </c>
      <c r="C31" s="27">
        <v>1453</v>
      </c>
    </row>
    <row r="32" ht="13.5" thickTop="1"/>
    <row r="33" ht="14.25">
      <c r="A33" s="16" t="s">
        <v>346</v>
      </c>
    </row>
    <row r="34" ht="12.75">
      <c r="A34" s="17" t="s">
        <v>347</v>
      </c>
    </row>
    <row r="36" ht="12.75">
      <c r="A36" s="28" t="s">
        <v>107</v>
      </c>
    </row>
  </sheetData>
  <printOptions horizontalCentered="1"/>
  <pageMargins left="0.75" right="0.75" top="1" bottom="1" header="0" footer="0"/>
  <pageSetup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2:F25"/>
  <sheetViews>
    <sheetView workbookViewId="0" topLeftCell="A1">
      <selection activeCell="A1" sqref="A1"/>
    </sheetView>
  </sheetViews>
  <sheetFormatPr defaultColWidth="9.33203125" defaultRowHeight="12.75"/>
  <cols>
    <col min="1" max="1" width="9.33203125" style="3" customWidth="1"/>
    <col min="2" max="2" width="47.5" style="3" customWidth="1"/>
    <col min="3" max="5" width="12.83203125" style="3" customWidth="1"/>
    <col min="6" max="6" width="15.5" style="3" customWidth="1"/>
    <col min="7" max="16384" width="9.33203125" style="3" customWidth="1"/>
  </cols>
  <sheetData>
    <row r="2" spans="2:6" ht="12.75">
      <c r="B2" s="1" t="s">
        <v>309</v>
      </c>
      <c r="C2" s="2"/>
      <c r="D2" s="2"/>
      <c r="E2" s="2"/>
      <c r="F2" s="2"/>
    </row>
    <row r="3" spans="2:6" ht="12.75">
      <c r="B3" s="4" t="s">
        <v>353</v>
      </c>
      <c r="C3" s="2"/>
      <c r="D3" s="2"/>
      <c r="E3" s="2"/>
      <c r="F3" s="2"/>
    </row>
    <row r="4" spans="2:6" ht="12.75">
      <c r="B4" s="4" t="s">
        <v>348</v>
      </c>
      <c r="C4" s="2"/>
      <c r="D4" s="2"/>
      <c r="E4" s="2"/>
      <c r="F4" s="2"/>
    </row>
    <row r="5" spans="2:6" ht="12.75">
      <c r="B5" s="1" t="s">
        <v>59</v>
      </c>
      <c r="C5" s="2"/>
      <c r="D5" s="2"/>
      <c r="E5" s="2"/>
      <c r="F5" s="2"/>
    </row>
    <row r="7" spans="1:6" ht="12.75">
      <c r="A7" s="87" t="s">
        <v>183</v>
      </c>
      <c r="B7" s="160" t="s">
        <v>349</v>
      </c>
      <c r="C7" s="89" t="s">
        <v>354</v>
      </c>
      <c r="D7" s="90"/>
      <c r="E7" s="91"/>
      <c r="F7" s="88" t="s">
        <v>355</v>
      </c>
    </row>
    <row r="8" spans="1:6" ht="12.75">
      <c r="A8" s="92" t="s">
        <v>182</v>
      </c>
      <c r="B8" s="161"/>
      <c r="C8" s="66" t="s">
        <v>148</v>
      </c>
      <c r="D8" s="66" t="s">
        <v>177</v>
      </c>
      <c r="E8" s="66" t="s">
        <v>178</v>
      </c>
      <c r="F8" s="66" t="s">
        <v>182</v>
      </c>
    </row>
    <row r="9" spans="1:6" ht="12.75">
      <c r="A9" s="86"/>
      <c r="B9" s="9"/>
      <c r="C9" s="9"/>
      <c r="D9" s="9"/>
      <c r="E9" s="9"/>
      <c r="F9" s="9"/>
    </row>
    <row r="10" spans="1:6" ht="12.75">
      <c r="A10" s="73" t="s">
        <v>350</v>
      </c>
      <c r="B10" s="12" t="s">
        <v>207</v>
      </c>
      <c r="C10" s="43">
        <v>1729.3</v>
      </c>
      <c r="D10" s="43">
        <v>1827.1</v>
      </c>
      <c r="E10" s="43">
        <v>1633.8</v>
      </c>
      <c r="F10" s="51">
        <v>1</v>
      </c>
    </row>
    <row r="11" spans="1:6" ht="12.75">
      <c r="A11" s="73" t="s">
        <v>351</v>
      </c>
      <c r="B11" s="12" t="s">
        <v>206</v>
      </c>
      <c r="C11" s="43">
        <v>1459.9</v>
      </c>
      <c r="D11" s="43">
        <v>1984.2</v>
      </c>
      <c r="E11" s="43">
        <v>948.6</v>
      </c>
      <c r="F11" s="51">
        <v>2</v>
      </c>
    </row>
    <row r="12" spans="1:6" ht="12.75">
      <c r="A12" s="73">
        <v>3</v>
      </c>
      <c r="B12" s="12" t="s">
        <v>210</v>
      </c>
      <c r="C12" s="43">
        <v>942.3</v>
      </c>
      <c r="D12" s="43">
        <v>1309.2</v>
      </c>
      <c r="E12" s="43">
        <v>584.6</v>
      </c>
      <c r="F12" s="51">
        <v>3</v>
      </c>
    </row>
    <row r="13" spans="1:6" ht="12.75">
      <c r="A13" s="73">
        <v>4</v>
      </c>
      <c r="B13" s="12" t="s">
        <v>356</v>
      </c>
      <c r="C13" s="43">
        <v>379.8</v>
      </c>
      <c r="D13" s="43">
        <v>600.4</v>
      </c>
      <c r="E13" s="43">
        <v>164.6</v>
      </c>
      <c r="F13" s="93">
        <v>5</v>
      </c>
    </row>
    <row r="14" spans="1:6" ht="12.75">
      <c r="A14" s="73">
        <v>5</v>
      </c>
      <c r="B14" s="12" t="s">
        <v>213</v>
      </c>
      <c r="C14" s="43">
        <v>364.8</v>
      </c>
      <c r="D14" s="43">
        <v>598.7</v>
      </c>
      <c r="E14" s="43">
        <v>136.8</v>
      </c>
      <c r="F14" s="93">
        <v>6</v>
      </c>
    </row>
    <row r="15" spans="1:6" ht="12.75">
      <c r="A15" s="73">
        <v>6</v>
      </c>
      <c r="B15" s="12" t="s">
        <v>208</v>
      </c>
      <c r="C15" s="43">
        <v>238.2</v>
      </c>
      <c r="D15" s="43">
        <v>251.8</v>
      </c>
      <c r="E15" s="43">
        <v>224.9</v>
      </c>
      <c r="F15" s="51">
        <v>7</v>
      </c>
    </row>
    <row r="16" spans="1:6" ht="12.75">
      <c r="A16" s="73">
        <v>7</v>
      </c>
      <c r="B16" s="12" t="s">
        <v>317</v>
      </c>
      <c r="C16" s="43">
        <v>201</v>
      </c>
      <c r="D16" s="43">
        <v>345.7</v>
      </c>
      <c r="E16" s="43">
        <v>60</v>
      </c>
      <c r="F16" s="51">
        <v>4</v>
      </c>
    </row>
    <row r="17" spans="1:6" ht="12.75">
      <c r="A17" s="73">
        <v>8</v>
      </c>
      <c r="B17" s="12" t="s">
        <v>357</v>
      </c>
      <c r="C17" s="43">
        <v>186.6</v>
      </c>
      <c r="D17" s="43">
        <v>193.9</v>
      </c>
      <c r="E17" s="43">
        <v>179.4</v>
      </c>
      <c r="F17" s="51">
        <v>8</v>
      </c>
    </row>
    <row r="18" spans="1:6" ht="12.75">
      <c r="A18" s="73"/>
      <c r="B18" s="12" t="s">
        <v>358</v>
      </c>
      <c r="C18" s="43"/>
      <c r="D18" s="43"/>
      <c r="E18" s="43"/>
      <c r="F18" s="51"/>
    </row>
    <row r="19" spans="1:6" ht="12.75">
      <c r="A19" s="73">
        <v>9</v>
      </c>
      <c r="B19" s="12" t="s">
        <v>215</v>
      </c>
      <c r="C19" s="43">
        <v>179.2</v>
      </c>
      <c r="D19" s="43">
        <v>260</v>
      </c>
      <c r="E19" s="43">
        <v>100.4</v>
      </c>
      <c r="F19" s="51">
        <v>10</v>
      </c>
    </row>
    <row r="20" spans="1:6" ht="12.75">
      <c r="A20" s="73">
        <v>10</v>
      </c>
      <c r="B20" s="12" t="s">
        <v>212</v>
      </c>
      <c r="C20" s="43">
        <v>165.8</v>
      </c>
      <c r="D20" s="43">
        <v>169.9</v>
      </c>
      <c r="E20" s="43">
        <v>161.9</v>
      </c>
      <c r="F20" s="51">
        <v>9</v>
      </c>
    </row>
    <row r="21" spans="1:6" ht="12.75">
      <c r="A21" s="76">
        <v>11</v>
      </c>
      <c r="B21" s="69" t="s">
        <v>352</v>
      </c>
      <c r="C21" s="78">
        <v>146.2</v>
      </c>
      <c r="D21" s="78">
        <v>165.6</v>
      </c>
      <c r="E21" s="78">
        <v>127.2</v>
      </c>
      <c r="F21" s="94">
        <v>11</v>
      </c>
    </row>
    <row r="23" spans="1:6" ht="39" customHeight="1">
      <c r="A23" s="163" t="s">
        <v>396</v>
      </c>
      <c r="B23" s="187"/>
      <c r="C23" s="187"/>
      <c r="D23" s="187"/>
      <c r="E23" s="187"/>
      <c r="F23" s="187"/>
    </row>
    <row r="25" ht="12.75">
      <c r="A25" s="17" t="s">
        <v>99</v>
      </c>
    </row>
  </sheetData>
  <mergeCells count="2">
    <mergeCell ref="B7:B8"/>
    <mergeCell ref="A23:F23"/>
  </mergeCells>
  <printOptions horizontalCentered="1"/>
  <pageMargins left="0.5" right="0.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dimension ref="A2:E22"/>
  <sheetViews>
    <sheetView workbookViewId="0" topLeftCell="A1">
      <selection activeCell="A1" sqref="A1"/>
    </sheetView>
  </sheetViews>
  <sheetFormatPr defaultColWidth="9.33203125" defaultRowHeight="12.75"/>
  <cols>
    <col min="1" max="1" width="18.16015625" style="3" customWidth="1"/>
    <col min="2" max="2" width="11.5" style="3" customWidth="1"/>
    <col min="3" max="3" width="12.83203125" style="3" customWidth="1"/>
    <col min="4" max="4" width="15.5" style="3" customWidth="1"/>
    <col min="5" max="5" width="12.83203125" style="3" customWidth="1"/>
    <col min="6" max="16384" width="9.33203125" style="3" customWidth="1"/>
  </cols>
  <sheetData>
    <row r="2" spans="1:5" ht="12.75">
      <c r="A2" s="1" t="s">
        <v>19</v>
      </c>
      <c r="B2" s="2"/>
      <c r="C2" s="2"/>
      <c r="D2" s="2"/>
      <c r="E2" s="2"/>
    </row>
    <row r="3" spans="1:5" ht="12.75">
      <c r="A3" s="4" t="s">
        <v>20</v>
      </c>
      <c r="B3" s="2"/>
      <c r="C3" s="2"/>
      <c r="D3" s="2"/>
      <c r="E3" s="2"/>
    </row>
    <row r="4" spans="1:5" ht="12.75">
      <c r="A4" s="1" t="s">
        <v>21</v>
      </c>
      <c r="B4" s="2"/>
      <c r="C4" s="2"/>
      <c r="D4" s="2"/>
      <c r="E4" s="2"/>
    </row>
    <row r="6" spans="1:5" ht="12.75">
      <c r="A6" s="89" t="s">
        <v>22</v>
      </c>
      <c r="B6" s="90"/>
      <c r="C6" s="160" t="s">
        <v>26</v>
      </c>
      <c r="D6" s="99" t="s">
        <v>23</v>
      </c>
      <c r="E6" s="91"/>
    </row>
    <row r="7" spans="1:5" ht="12.75">
      <c r="A7" s="76" t="s">
        <v>24</v>
      </c>
      <c r="B7" s="85" t="s">
        <v>25</v>
      </c>
      <c r="C7" s="161"/>
      <c r="D7" s="66" t="s">
        <v>24</v>
      </c>
      <c r="E7" s="66" t="s">
        <v>25</v>
      </c>
    </row>
    <row r="8" spans="1:5" ht="12.75">
      <c r="A8" s="134">
        <v>1921031</v>
      </c>
      <c r="B8" s="50">
        <v>9.5</v>
      </c>
      <c r="C8" s="73" t="s">
        <v>27</v>
      </c>
      <c r="D8" s="51">
        <v>76321</v>
      </c>
      <c r="E8" s="135">
        <v>8.6</v>
      </c>
    </row>
    <row r="9" spans="1:5" ht="12.75">
      <c r="A9" s="134">
        <v>1989841</v>
      </c>
      <c r="B9" s="50">
        <v>8.8</v>
      </c>
      <c r="C9" s="73" t="s">
        <v>29</v>
      </c>
      <c r="D9" s="51">
        <v>74991</v>
      </c>
      <c r="E9" s="135">
        <v>8.1</v>
      </c>
    </row>
    <row r="10" spans="1:5" ht="12.75">
      <c r="A10" s="134">
        <v>2148463</v>
      </c>
      <c r="B10" s="50">
        <v>8.6</v>
      </c>
      <c r="C10" s="73" t="s">
        <v>39</v>
      </c>
      <c r="D10" s="51">
        <v>78501</v>
      </c>
      <c r="E10" s="135">
        <v>8.4</v>
      </c>
    </row>
    <row r="11" spans="1:5" ht="12.75">
      <c r="A11" s="134">
        <v>2169518</v>
      </c>
      <c r="B11" s="50">
        <v>8.6</v>
      </c>
      <c r="C11" s="73" t="s">
        <v>40</v>
      </c>
      <c r="D11" s="51">
        <v>79738</v>
      </c>
      <c r="E11" s="135">
        <v>8.5</v>
      </c>
    </row>
    <row r="12" spans="1:5" ht="12.75">
      <c r="A12" s="136">
        <v>2175613</v>
      </c>
      <c r="B12" s="146">
        <v>8.5</v>
      </c>
      <c r="C12" s="73" t="s">
        <v>41</v>
      </c>
      <c r="D12" s="51">
        <v>78916</v>
      </c>
      <c r="E12" s="135">
        <v>8.4</v>
      </c>
    </row>
    <row r="13" spans="1:5" ht="12.75">
      <c r="A13" s="136">
        <v>2268553</v>
      </c>
      <c r="B13" s="146">
        <v>8.8</v>
      </c>
      <c r="C13" s="73" t="s">
        <v>42</v>
      </c>
      <c r="D13" s="51">
        <v>82286</v>
      </c>
      <c r="E13" s="135">
        <v>8.7</v>
      </c>
    </row>
    <row r="14" spans="1:5" ht="12.75">
      <c r="A14" s="136"/>
      <c r="B14" s="146"/>
      <c r="C14" s="73"/>
      <c r="D14" s="51"/>
      <c r="E14" s="135"/>
    </row>
    <row r="15" spans="1:5" ht="12.75">
      <c r="A15" s="136">
        <v>2278994</v>
      </c>
      <c r="B15" s="146">
        <v>8.8</v>
      </c>
      <c r="C15" s="140" t="s">
        <v>43</v>
      </c>
      <c r="D15" s="52">
        <v>82644</v>
      </c>
      <c r="E15" s="135">
        <v>8.7</v>
      </c>
    </row>
    <row r="16" spans="1:5" ht="12.75">
      <c r="A16" s="136">
        <v>2312132</v>
      </c>
      <c r="B16" s="146">
        <v>8.8</v>
      </c>
      <c r="C16" s="140" t="s">
        <v>44</v>
      </c>
      <c r="D16" s="52">
        <v>83405</v>
      </c>
      <c r="E16" s="135">
        <v>8.7</v>
      </c>
    </row>
    <row r="17" spans="1:5" ht="12.75">
      <c r="A17" s="137">
        <v>2322421</v>
      </c>
      <c r="B17" s="147">
        <v>8.7</v>
      </c>
      <c r="C17" s="141" t="s">
        <v>45</v>
      </c>
      <c r="D17" s="138">
        <v>83496</v>
      </c>
      <c r="E17" s="139">
        <v>8.7</v>
      </c>
    </row>
    <row r="18" spans="2:5" ht="12.75">
      <c r="B18" s="18"/>
      <c r="C18" s="40"/>
      <c r="D18" s="18"/>
      <c r="E18" s="18"/>
    </row>
    <row r="19" spans="1:5" ht="24.75" customHeight="1">
      <c r="A19" s="159" t="s">
        <v>363</v>
      </c>
      <c r="B19" s="162"/>
      <c r="C19" s="162"/>
      <c r="D19" s="162"/>
      <c r="E19" s="162"/>
    </row>
    <row r="20" spans="2:5" ht="12.75">
      <c r="B20" s="18"/>
      <c r="C20" s="40"/>
      <c r="D20" s="18"/>
      <c r="E20" s="18"/>
    </row>
    <row r="21" spans="1:5" ht="39.75" customHeight="1">
      <c r="A21" s="163" t="s">
        <v>364</v>
      </c>
      <c r="B21" s="162"/>
      <c r="C21" s="162"/>
      <c r="D21" s="162"/>
      <c r="E21" s="162"/>
    </row>
    <row r="22" ht="12.75">
      <c r="A22" s="17"/>
    </row>
  </sheetData>
  <mergeCells count="3">
    <mergeCell ref="C6:C7"/>
    <mergeCell ref="A19:E19"/>
    <mergeCell ref="A21:E21"/>
  </mergeCells>
  <printOptions horizontalCentered="1"/>
  <pageMargins left="0.75" right="0.75" top="1" bottom="1"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A1" sqref="A1"/>
    </sheetView>
  </sheetViews>
  <sheetFormatPr defaultColWidth="9.33203125" defaultRowHeight="12.75"/>
  <cols>
    <col min="1" max="1" width="14.16015625" style="3" customWidth="1"/>
    <col min="2" max="2" width="9.5" style="3" customWidth="1"/>
    <col min="3" max="5" width="12.83203125" style="3" customWidth="1"/>
    <col min="6" max="6" width="8.83203125" style="3" customWidth="1"/>
    <col min="7" max="7" width="12.83203125" style="3" customWidth="1"/>
    <col min="8" max="8" width="9.33203125" style="3" customWidth="1"/>
    <col min="9" max="9" width="11.33203125" style="3" customWidth="1"/>
    <col min="10" max="16384" width="9.33203125" style="3" customWidth="1"/>
  </cols>
  <sheetData>
    <row r="1" ht="12.75">
      <c r="A1" s="31"/>
    </row>
    <row r="2" spans="1:9" ht="12.75">
      <c r="A2" s="1" t="s">
        <v>47</v>
      </c>
      <c r="B2" s="2"/>
      <c r="C2" s="2"/>
      <c r="D2" s="2"/>
      <c r="E2" s="2"/>
      <c r="F2" s="2"/>
      <c r="G2" s="2"/>
      <c r="H2" s="2"/>
      <c r="I2" s="2"/>
    </row>
    <row r="3" spans="1:9" ht="14.25">
      <c r="A3" s="4" t="s">
        <v>48</v>
      </c>
      <c r="B3" s="2"/>
      <c r="C3" s="2"/>
      <c r="D3" s="2"/>
      <c r="E3" s="2"/>
      <c r="F3" s="2"/>
      <c r="G3" s="2"/>
      <c r="H3" s="2"/>
      <c r="I3" s="2"/>
    </row>
    <row r="4" spans="1:9" ht="12.75">
      <c r="A4" s="1" t="s">
        <v>49</v>
      </c>
      <c r="B4" s="2"/>
      <c r="C4" s="2"/>
      <c r="D4" s="2"/>
      <c r="E4" s="2"/>
      <c r="F4" s="2"/>
      <c r="G4" s="2"/>
      <c r="H4" s="2"/>
      <c r="I4" s="2"/>
    </row>
    <row r="6" spans="1:9" ht="12.75">
      <c r="A6" s="160" t="s">
        <v>370</v>
      </c>
      <c r="B6" s="99" t="s">
        <v>369</v>
      </c>
      <c r="C6" s="90"/>
      <c r="D6" s="90"/>
      <c r="E6" s="90"/>
      <c r="F6" s="90"/>
      <c r="G6" s="149"/>
      <c r="H6" s="99" t="s">
        <v>367</v>
      </c>
      <c r="I6" s="91"/>
    </row>
    <row r="7" spans="1:9" ht="12.75">
      <c r="A7" s="164"/>
      <c r="B7" s="171" t="s">
        <v>101</v>
      </c>
      <c r="C7" s="160" t="s">
        <v>54</v>
      </c>
      <c r="D7" s="160" t="s">
        <v>55</v>
      </c>
      <c r="E7" s="169" t="s">
        <v>102</v>
      </c>
      <c r="F7" s="169" t="s">
        <v>103</v>
      </c>
      <c r="G7" s="167" t="s">
        <v>368</v>
      </c>
      <c r="H7" s="165" t="s">
        <v>366</v>
      </c>
      <c r="I7" s="160" t="s">
        <v>365</v>
      </c>
    </row>
    <row r="8" spans="1:9" ht="12.75">
      <c r="A8" s="161"/>
      <c r="B8" s="170"/>
      <c r="C8" s="161"/>
      <c r="D8" s="161"/>
      <c r="E8" s="170"/>
      <c r="F8" s="170"/>
      <c r="G8" s="168"/>
      <c r="H8" s="166"/>
      <c r="I8" s="161"/>
    </row>
    <row r="9" spans="1:9" ht="12.75">
      <c r="A9" s="86"/>
      <c r="B9" s="9"/>
      <c r="C9" s="9"/>
      <c r="D9" s="9"/>
      <c r="E9" s="9"/>
      <c r="F9" s="9"/>
      <c r="G9" s="150"/>
      <c r="H9" s="9"/>
      <c r="I9" s="9"/>
    </row>
    <row r="10" spans="1:9" ht="12.75">
      <c r="A10" s="73" t="s">
        <v>29</v>
      </c>
      <c r="B10" s="13">
        <v>74991</v>
      </c>
      <c r="C10" s="13">
        <v>64897</v>
      </c>
      <c r="D10" s="13">
        <v>9704</v>
      </c>
      <c r="E10" s="13">
        <v>137</v>
      </c>
      <c r="F10" s="13">
        <v>92</v>
      </c>
      <c r="G10" s="151">
        <v>1</v>
      </c>
      <c r="H10" s="148" t="s">
        <v>176</v>
      </c>
      <c r="I10" s="148" t="s">
        <v>176</v>
      </c>
    </row>
    <row r="11" spans="1:9" ht="12.75">
      <c r="A11" s="73" t="s">
        <v>34</v>
      </c>
      <c r="B11" s="13">
        <v>78635</v>
      </c>
      <c r="C11" s="13">
        <v>67426</v>
      </c>
      <c r="D11" s="13">
        <v>10903</v>
      </c>
      <c r="E11" s="13">
        <v>130</v>
      </c>
      <c r="F11" s="13">
        <v>115</v>
      </c>
      <c r="G11" s="151">
        <v>1</v>
      </c>
      <c r="H11" s="148" t="s">
        <v>176</v>
      </c>
      <c r="I11" s="148" t="s">
        <v>176</v>
      </c>
    </row>
    <row r="12" spans="1:9" ht="12.75">
      <c r="A12" s="73" t="s">
        <v>35</v>
      </c>
      <c r="B12" s="13">
        <v>80177</v>
      </c>
      <c r="C12" s="13">
        <v>68602</v>
      </c>
      <c r="D12" s="13">
        <v>11283</v>
      </c>
      <c r="E12" s="13">
        <v>139</v>
      </c>
      <c r="F12" s="13">
        <v>132</v>
      </c>
      <c r="G12" s="151">
        <v>2</v>
      </c>
      <c r="H12" s="148" t="s">
        <v>176</v>
      </c>
      <c r="I12" s="148" t="s">
        <v>176</v>
      </c>
    </row>
    <row r="13" spans="1:9" ht="12.75">
      <c r="A13" s="73" t="s">
        <v>36</v>
      </c>
      <c r="B13" s="13">
        <v>79795</v>
      </c>
      <c r="C13" s="13">
        <v>67831</v>
      </c>
      <c r="D13" s="13">
        <v>11614</v>
      </c>
      <c r="E13" s="13">
        <v>137</v>
      </c>
      <c r="F13" s="13">
        <v>144</v>
      </c>
      <c r="G13" s="151">
        <v>2</v>
      </c>
      <c r="H13" s="148" t="s">
        <v>176</v>
      </c>
      <c r="I13" s="148" t="s">
        <v>176</v>
      </c>
    </row>
    <row r="14" spans="1:9" ht="12.75">
      <c r="A14" s="73" t="s">
        <v>37</v>
      </c>
      <c r="B14" s="13">
        <v>80075</v>
      </c>
      <c r="C14" s="13">
        <v>68191</v>
      </c>
      <c r="D14" s="13">
        <v>11569</v>
      </c>
      <c r="E14" s="13">
        <v>132</v>
      </c>
      <c r="F14" s="13">
        <v>149</v>
      </c>
      <c r="G14" s="151">
        <v>3</v>
      </c>
      <c r="H14" s="148" t="s">
        <v>176</v>
      </c>
      <c r="I14" s="148" t="s">
        <v>176</v>
      </c>
    </row>
    <row r="15" spans="1:9" ht="12.75">
      <c r="A15" s="73" t="s">
        <v>38</v>
      </c>
      <c r="B15" s="13">
        <v>78566</v>
      </c>
      <c r="C15" s="13">
        <v>66031</v>
      </c>
      <c r="D15" s="13">
        <v>11939</v>
      </c>
      <c r="E15" s="13">
        <v>335</v>
      </c>
      <c r="F15" s="13">
        <v>183</v>
      </c>
      <c r="G15" s="151">
        <v>2</v>
      </c>
      <c r="H15" s="13">
        <v>486</v>
      </c>
      <c r="I15" s="13">
        <v>612</v>
      </c>
    </row>
    <row r="16" spans="1:9" ht="12.75">
      <c r="A16" s="86"/>
      <c r="B16" s="9"/>
      <c r="C16" s="9"/>
      <c r="D16" s="9"/>
      <c r="E16" s="29"/>
      <c r="F16" s="29"/>
      <c r="G16" s="152"/>
      <c r="H16" s="29"/>
      <c r="I16" s="29"/>
    </row>
    <row r="17" spans="1:9" ht="12.75">
      <c r="A17" s="73" t="s">
        <v>39</v>
      </c>
      <c r="B17" s="13">
        <v>78501</v>
      </c>
      <c r="C17" s="13">
        <v>66156</v>
      </c>
      <c r="D17" s="13">
        <v>11739</v>
      </c>
      <c r="E17" s="13">
        <v>352</v>
      </c>
      <c r="F17" s="13">
        <v>215</v>
      </c>
      <c r="G17" s="151">
        <v>5</v>
      </c>
      <c r="H17" s="13">
        <v>471</v>
      </c>
      <c r="I17" s="13">
        <v>603</v>
      </c>
    </row>
    <row r="18" spans="1:9" ht="12.75">
      <c r="A18" s="73" t="s">
        <v>40</v>
      </c>
      <c r="B18" s="13">
        <v>79738</v>
      </c>
      <c r="C18" s="13">
        <v>67182</v>
      </c>
      <c r="D18" s="13">
        <v>11980</v>
      </c>
      <c r="E18" s="13">
        <v>324</v>
      </c>
      <c r="F18" s="13">
        <v>208</v>
      </c>
      <c r="G18" s="151">
        <v>2</v>
      </c>
      <c r="H18" s="13">
        <v>547</v>
      </c>
      <c r="I18" s="13">
        <v>627</v>
      </c>
    </row>
    <row r="19" spans="1:9" ht="12.75">
      <c r="A19" s="73" t="s">
        <v>41</v>
      </c>
      <c r="B19" s="13">
        <v>78916</v>
      </c>
      <c r="C19" s="13">
        <v>66377</v>
      </c>
      <c r="D19" s="13">
        <v>11868</v>
      </c>
      <c r="E19" s="13">
        <v>389</v>
      </c>
      <c r="F19" s="13">
        <v>233</v>
      </c>
      <c r="G19" s="151">
        <v>2</v>
      </c>
      <c r="H19" s="13">
        <v>508</v>
      </c>
      <c r="I19" s="13">
        <v>635</v>
      </c>
    </row>
    <row r="20" spans="1:9" ht="12.75">
      <c r="A20" s="73" t="s">
        <v>42</v>
      </c>
      <c r="B20" s="13">
        <v>82286</v>
      </c>
      <c r="C20" s="13">
        <v>69044</v>
      </c>
      <c r="D20" s="13">
        <v>12515</v>
      </c>
      <c r="E20" s="13">
        <v>433</v>
      </c>
      <c r="F20" s="13">
        <v>240</v>
      </c>
      <c r="G20" s="151">
        <v>5</v>
      </c>
      <c r="H20" s="13">
        <v>605</v>
      </c>
      <c r="I20" s="13">
        <v>694</v>
      </c>
    </row>
    <row r="21" spans="1:9" ht="12.75">
      <c r="A21" s="73">
        <v>1994</v>
      </c>
      <c r="B21" s="48">
        <v>82644</v>
      </c>
      <c r="C21" s="48">
        <v>69409</v>
      </c>
      <c r="D21" s="48">
        <v>12572</v>
      </c>
      <c r="E21" s="48">
        <v>385</v>
      </c>
      <c r="F21" s="48">
        <v>240</v>
      </c>
      <c r="G21" s="153">
        <v>6</v>
      </c>
      <c r="H21" s="48">
        <v>604</v>
      </c>
      <c r="I21" s="48">
        <v>710</v>
      </c>
    </row>
    <row r="22" spans="1:9" ht="12.75">
      <c r="A22" s="73">
        <v>1995</v>
      </c>
      <c r="B22" s="48">
        <v>83405</v>
      </c>
      <c r="C22" s="48">
        <v>70091</v>
      </c>
      <c r="D22" s="48">
        <v>12618</v>
      </c>
      <c r="E22" s="48">
        <v>392</v>
      </c>
      <c r="F22" s="48">
        <v>265</v>
      </c>
      <c r="G22" s="153">
        <v>7</v>
      </c>
      <c r="H22" s="48">
        <v>600</v>
      </c>
      <c r="I22" s="48">
        <v>698</v>
      </c>
    </row>
    <row r="23" spans="1:9" ht="12.75">
      <c r="A23" s="73"/>
      <c r="B23" s="48"/>
      <c r="C23" s="48"/>
      <c r="D23" s="48"/>
      <c r="E23" s="48"/>
      <c r="F23" s="48"/>
      <c r="G23" s="153"/>
      <c r="H23" s="48"/>
      <c r="I23" s="48"/>
    </row>
    <row r="24" spans="1:9" ht="12.75">
      <c r="A24" s="76">
        <v>1996</v>
      </c>
      <c r="B24" s="133">
        <v>83496</v>
      </c>
      <c r="C24" s="133">
        <v>70665</v>
      </c>
      <c r="D24" s="133">
        <v>12069</v>
      </c>
      <c r="E24" s="133">
        <v>428</v>
      </c>
      <c r="F24" s="133">
        <v>304</v>
      </c>
      <c r="G24" s="154">
        <v>1</v>
      </c>
      <c r="H24" s="133">
        <v>576</v>
      </c>
      <c r="I24" s="133">
        <v>764</v>
      </c>
    </row>
    <row r="26" ht="12.75">
      <c r="A26" s="17" t="s">
        <v>52</v>
      </c>
    </row>
    <row r="28" ht="12.75">
      <c r="A28" s="17" t="s">
        <v>53</v>
      </c>
    </row>
  </sheetData>
  <mergeCells count="9">
    <mergeCell ref="A6:A8"/>
    <mergeCell ref="I7:I8"/>
    <mergeCell ref="H7:H8"/>
    <mergeCell ref="G7:G8"/>
    <mergeCell ref="F7:F8"/>
    <mergeCell ref="E7:E8"/>
    <mergeCell ref="D7:D8"/>
    <mergeCell ref="C7:C8"/>
    <mergeCell ref="B7:B8"/>
  </mergeCells>
  <printOptions/>
  <pageMargins left="1.2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AD90"/>
  <sheetViews>
    <sheetView workbookViewId="0" topLeftCell="A1">
      <selection activeCell="A1" sqref="A1"/>
    </sheetView>
  </sheetViews>
  <sheetFormatPr defaultColWidth="9.33203125" defaultRowHeight="12.75"/>
  <cols>
    <col min="1" max="1" width="14.16015625" style="3" customWidth="1"/>
    <col min="2" max="13" width="10.16015625" style="3" customWidth="1"/>
    <col min="14" max="24" width="9.33203125" style="3" customWidth="1"/>
    <col min="25" max="25" width="11.83203125" style="3" customWidth="1"/>
    <col min="26" max="27" width="10.83203125" style="3" customWidth="1"/>
    <col min="28" max="28" width="13.33203125" style="3" customWidth="1"/>
    <col min="29" max="16384" width="9.33203125" style="3" customWidth="1"/>
  </cols>
  <sheetData>
    <row r="2" spans="1:13" ht="12.75">
      <c r="A2" s="41" t="s">
        <v>57</v>
      </c>
      <c r="B2" s="2"/>
      <c r="C2" s="2"/>
      <c r="D2" s="2"/>
      <c r="E2" s="2"/>
      <c r="F2" s="2"/>
      <c r="G2" s="2"/>
      <c r="H2" s="2"/>
      <c r="I2" s="2"/>
      <c r="J2" s="2"/>
      <c r="K2" s="2"/>
      <c r="L2" s="2"/>
      <c r="M2" s="2"/>
    </row>
    <row r="3" spans="1:13" ht="12.75">
      <c r="A3" s="42" t="s">
        <v>58</v>
      </c>
      <c r="B3" s="2"/>
      <c r="C3" s="2"/>
      <c r="D3" s="2"/>
      <c r="E3" s="2"/>
      <c r="F3" s="2"/>
      <c r="G3" s="2"/>
      <c r="H3" s="2"/>
      <c r="I3" s="2"/>
      <c r="J3" s="2"/>
      <c r="K3" s="2"/>
      <c r="L3" s="2"/>
      <c r="M3" s="2"/>
    </row>
    <row r="4" spans="1:13" ht="12.75">
      <c r="A4" s="41" t="s">
        <v>59</v>
      </c>
      <c r="B4" s="2"/>
      <c r="C4" s="2"/>
      <c r="D4" s="2"/>
      <c r="E4" s="2"/>
      <c r="F4" s="2"/>
      <c r="G4" s="2"/>
      <c r="H4" s="2"/>
      <c r="I4" s="2"/>
      <c r="J4" s="2"/>
      <c r="K4" s="2"/>
      <c r="L4" s="2"/>
      <c r="M4" s="2"/>
    </row>
    <row r="6" spans="1:13" ht="12.75">
      <c r="A6" s="172" t="s">
        <v>371</v>
      </c>
      <c r="B6" s="125" t="s">
        <v>101</v>
      </c>
      <c r="C6" s="125"/>
      <c r="D6" s="129"/>
      <c r="E6" s="125" t="s">
        <v>54</v>
      </c>
      <c r="F6" s="125"/>
      <c r="G6" s="129"/>
      <c r="H6" s="125" t="s">
        <v>55</v>
      </c>
      <c r="I6" s="125"/>
      <c r="J6" s="129"/>
      <c r="K6" s="125" t="s">
        <v>368</v>
      </c>
      <c r="L6" s="125"/>
      <c r="M6" s="129"/>
    </row>
    <row r="7" spans="1:13" ht="12.75">
      <c r="A7" s="170"/>
      <c r="B7" s="130" t="s">
        <v>148</v>
      </c>
      <c r="C7" s="130" t="s">
        <v>177</v>
      </c>
      <c r="D7" s="130" t="s">
        <v>178</v>
      </c>
      <c r="E7" s="130" t="s">
        <v>148</v>
      </c>
      <c r="F7" s="130" t="s">
        <v>177</v>
      </c>
      <c r="G7" s="130" t="s">
        <v>178</v>
      </c>
      <c r="H7" s="130" t="s">
        <v>148</v>
      </c>
      <c r="I7" s="130" t="s">
        <v>177</v>
      </c>
      <c r="J7" s="130" t="s">
        <v>178</v>
      </c>
      <c r="K7" s="130" t="s">
        <v>148</v>
      </c>
      <c r="L7" s="130" t="s">
        <v>177</v>
      </c>
      <c r="M7" s="130" t="s">
        <v>178</v>
      </c>
    </row>
    <row r="8" spans="1:30" ht="14.25">
      <c r="A8" s="86"/>
      <c r="B8" s="9"/>
      <c r="C8" s="9"/>
      <c r="D8" s="9"/>
      <c r="E8" s="9"/>
      <c r="F8" s="9"/>
      <c r="G8" s="9"/>
      <c r="H8" s="9"/>
      <c r="I8" s="9"/>
      <c r="J8" s="9"/>
      <c r="K8" s="9"/>
      <c r="L8" s="9"/>
      <c r="M8" s="9"/>
      <c r="P8" s="46" t="s">
        <v>62</v>
      </c>
      <c r="Q8" s="46" t="s">
        <v>60</v>
      </c>
      <c r="R8" s="46" t="s">
        <v>61</v>
      </c>
      <c r="S8" s="46" t="s">
        <v>50</v>
      </c>
      <c r="T8" s="46" t="s">
        <v>60</v>
      </c>
      <c r="U8" s="46" t="s">
        <v>61</v>
      </c>
      <c r="V8" s="46" t="s">
        <v>51</v>
      </c>
      <c r="W8" s="46" t="s">
        <v>60</v>
      </c>
      <c r="X8" s="46" t="s">
        <v>61</v>
      </c>
      <c r="Y8" s="47" t="s">
        <v>63</v>
      </c>
      <c r="Z8" s="46" t="s">
        <v>60</v>
      </c>
      <c r="AA8" s="46" t="s">
        <v>61</v>
      </c>
      <c r="AB8" s="45" t="s">
        <v>64</v>
      </c>
      <c r="AC8" s="46" t="s">
        <v>60</v>
      </c>
      <c r="AD8" s="46" t="s">
        <v>61</v>
      </c>
    </row>
    <row r="9" spans="1:30" ht="12.75">
      <c r="A9" s="131" t="s">
        <v>65</v>
      </c>
      <c r="B9" s="29">
        <v>1072</v>
      </c>
      <c r="C9" s="29">
        <v>590</v>
      </c>
      <c r="D9" s="29">
        <v>481</v>
      </c>
      <c r="E9" s="29">
        <v>627</v>
      </c>
      <c r="F9" s="29">
        <v>348</v>
      </c>
      <c r="G9" s="29">
        <v>278</v>
      </c>
      <c r="H9" s="29">
        <v>421</v>
      </c>
      <c r="I9" s="29">
        <v>227</v>
      </c>
      <c r="J9" s="29">
        <v>194</v>
      </c>
      <c r="K9" s="29">
        <v>21</v>
      </c>
      <c r="L9" s="29">
        <v>13</v>
      </c>
      <c r="M9" s="29">
        <v>8</v>
      </c>
      <c r="O9" s="44" t="s">
        <v>66</v>
      </c>
      <c r="P9" s="49">
        <f aca="true" t="shared" si="0" ref="P9:X9">B9</f>
        <v>1072</v>
      </c>
      <c r="Q9" s="49">
        <f t="shared" si="0"/>
        <v>590</v>
      </c>
      <c r="R9" s="49">
        <f t="shared" si="0"/>
        <v>481</v>
      </c>
      <c r="S9" s="49">
        <f t="shared" si="0"/>
        <v>627</v>
      </c>
      <c r="T9" s="49">
        <f t="shared" si="0"/>
        <v>348</v>
      </c>
      <c r="U9" s="49">
        <f t="shared" si="0"/>
        <v>278</v>
      </c>
      <c r="V9" s="49">
        <f t="shared" si="0"/>
        <v>421</v>
      </c>
      <c r="W9" s="49">
        <f t="shared" si="0"/>
        <v>227</v>
      </c>
      <c r="X9" s="49">
        <f t="shared" si="0"/>
        <v>194</v>
      </c>
      <c r="Y9" s="49">
        <v>11</v>
      </c>
      <c r="Z9" s="49">
        <v>9</v>
      </c>
      <c r="AA9" s="49">
        <v>2</v>
      </c>
      <c r="AB9" s="49">
        <v>10</v>
      </c>
      <c r="AC9" s="49">
        <v>4</v>
      </c>
      <c r="AD9" s="49">
        <v>6</v>
      </c>
    </row>
    <row r="10" spans="1:30" ht="12.75">
      <c r="A10" s="131" t="s">
        <v>67</v>
      </c>
      <c r="B10" s="29">
        <v>232</v>
      </c>
      <c r="C10" s="29">
        <v>122</v>
      </c>
      <c r="D10" s="29">
        <v>110</v>
      </c>
      <c r="E10" s="29">
        <v>159</v>
      </c>
      <c r="F10" s="29">
        <v>89</v>
      </c>
      <c r="G10" s="29">
        <v>70</v>
      </c>
      <c r="H10" s="29">
        <v>67</v>
      </c>
      <c r="I10" s="29">
        <v>28</v>
      </c>
      <c r="J10" s="29">
        <v>39</v>
      </c>
      <c r="K10" s="29">
        <v>6</v>
      </c>
      <c r="L10" s="29">
        <v>5</v>
      </c>
      <c r="M10" s="29">
        <v>1</v>
      </c>
      <c r="O10" s="44" t="s">
        <v>68</v>
      </c>
      <c r="P10" s="49">
        <f>B10+B11+B12</f>
        <v>508</v>
      </c>
      <c r="Q10" s="49">
        <f aca="true" t="shared" si="1" ref="Q10:X10">C10+C11+C12</f>
        <v>287</v>
      </c>
      <c r="R10" s="49">
        <f t="shared" si="1"/>
        <v>221</v>
      </c>
      <c r="S10" s="49">
        <f t="shared" si="1"/>
        <v>350</v>
      </c>
      <c r="T10" s="49">
        <f t="shared" si="1"/>
        <v>199</v>
      </c>
      <c r="U10" s="49">
        <f t="shared" si="1"/>
        <v>151</v>
      </c>
      <c r="V10" s="49">
        <f t="shared" si="1"/>
        <v>143</v>
      </c>
      <c r="W10" s="49">
        <f t="shared" si="1"/>
        <v>78</v>
      </c>
      <c r="X10" s="49">
        <f t="shared" si="1"/>
        <v>65</v>
      </c>
      <c r="Y10" s="49">
        <f>4+1+1</f>
        <v>6</v>
      </c>
      <c r="Z10" s="49">
        <f>3+0+0</f>
        <v>3</v>
      </c>
      <c r="AA10" s="49">
        <f>1+1+1</f>
        <v>3</v>
      </c>
      <c r="AB10" s="49">
        <f>2+1+6</f>
        <v>9</v>
      </c>
      <c r="AC10" s="49">
        <f>2+1+4</f>
        <v>7</v>
      </c>
      <c r="AD10" s="49">
        <f>0+0+2</f>
        <v>2</v>
      </c>
    </row>
    <row r="11" spans="1:30" ht="12.75">
      <c r="A11" s="131" t="s">
        <v>69</v>
      </c>
      <c r="B11" s="29">
        <v>121</v>
      </c>
      <c r="C11" s="29">
        <v>68</v>
      </c>
      <c r="D11" s="29">
        <v>53</v>
      </c>
      <c r="E11" s="29">
        <v>83</v>
      </c>
      <c r="F11" s="29">
        <v>43</v>
      </c>
      <c r="G11" s="29">
        <v>40</v>
      </c>
      <c r="H11" s="29">
        <v>36</v>
      </c>
      <c r="I11" s="29">
        <v>24</v>
      </c>
      <c r="J11" s="29">
        <v>12</v>
      </c>
      <c r="K11" s="29">
        <v>2</v>
      </c>
      <c r="L11" s="29">
        <v>1</v>
      </c>
      <c r="M11" s="29">
        <v>1</v>
      </c>
      <c r="O11" s="44" t="s">
        <v>70</v>
      </c>
      <c r="P11" s="49">
        <f>B13+B14</f>
        <v>1140</v>
      </c>
      <c r="Q11" s="49">
        <f aca="true" t="shared" si="2" ref="Q11:X11">C13+C14</f>
        <v>847</v>
      </c>
      <c r="R11" s="49">
        <f t="shared" si="2"/>
        <v>293</v>
      </c>
      <c r="S11" s="49">
        <f t="shared" si="2"/>
        <v>720</v>
      </c>
      <c r="T11" s="49">
        <f t="shared" si="2"/>
        <v>519</v>
      </c>
      <c r="U11" s="49">
        <f t="shared" si="2"/>
        <v>201</v>
      </c>
      <c r="V11" s="49">
        <f t="shared" si="2"/>
        <v>398</v>
      </c>
      <c r="W11" s="49">
        <f t="shared" si="2"/>
        <v>314</v>
      </c>
      <c r="X11" s="49">
        <f t="shared" si="2"/>
        <v>84</v>
      </c>
      <c r="Y11" s="49">
        <f>3+7</f>
        <v>10</v>
      </c>
      <c r="Z11" s="49">
        <f>2+6</f>
        <v>8</v>
      </c>
      <c r="AA11" s="49">
        <f>1+1</f>
        <v>2</v>
      </c>
      <c r="AB11" s="49">
        <f>7+5</f>
        <v>12</v>
      </c>
      <c r="AC11" s="49">
        <f>4+2</f>
        <v>6</v>
      </c>
      <c r="AD11" s="49">
        <f>3+3</f>
        <v>6</v>
      </c>
    </row>
    <row r="12" spans="1:30" ht="12.75">
      <c r="A12" s="131" t="s">
        <v>71</v>
      </c>
      <c r="B12" s="29">
        <v>155</v>
      </c>
      <c r="C12" s="29">
        <v>97</v>
      </c>
      <c r="D12" s="29">
        <v>58</v>
      </c>
      <c r="E12" s="29">
        <v>108</v>
      </c>
      <c r="F12" s="29">
        <v>67</v>
      </c>
      <c r="G12" s="29">
        <v>41</v>
      </c>
      <c r="H12" s="29">
        <v>40</v>
      </c>
      <c r="I12" s="29">
        <v>26</v>
      </c>
      <c r="J12" s="29">
        <v>14</v>
      </c>
      <c r="K12" s="29">
        <v>7</v>
      </c>
      <c r="L12" s="29">
        <v>4</v>
      </c>
      <c r="M12" s="29">
        <v>3</v>
      </c>
      <c r="O12" s="44" t="s">
        <v>72</v>
      </c>
      <c r="P12" s="49">
        <f>B15+B16</f>
        <v>1631</v>
      </c>
      <c r="Q12" s="49">
        <f aca="true" t="shared" si="3" ref="Q12:X12">C15+C16</f>
        <v>1103</v>
      </c>
      <c r="R12" s="49">
        <f t="shared" si="3"/>
        <v>528</v>
      </c>
      <c r="S12" s="49">
        <f t="shared" si="3"/>
        <v>1073</v>
      </c>
      <c r="T12" s="49">
        <f t="shared" si="3"/>
        <v>706</v>
      </c>
      <c r="U12" s="49">
        <f t="shared" si="3"/>
        <v>367</v>
      </c>
      <c r="V12" s="49">
        <f t="shared" si="3"/>
        <v>526</v>
      </c>
      <c r="W12" s="49">
        <f t="shared" si="3"/>
        <v>374</v>
      </c>
      <c r="X12" s="49">
        <f t="shared" si="3"/>
        <v>152</v>
      </c>
      <c r="Y12" s="49">
        <f>8+10</f>
        <v>18</v>
      </c>
      <c r="Z12" s="49">
        <f>3+9</f>
        <v>12</v>
      </c>
      <c r="AA12" s="49">
        <f>5+1</f>
        <v>6</v>
      </c>
      <c r="AB12" s="49">
        <f>6+8</f>
        <v>14</v>
      </c>
      <c r="AC12" s="49">
        <f>4+7</f>
        <v>11</v>
      </c>
      <c r="AD12" s="49">
        <f>2+1</f>
        <v>3</v>
      </c>
    </row>
    <row r="13" spans="1:30" ht="12.75">
      <c r="A13" s="131" t="s">
        <v>73</v>
      </c>
      <c r="B13" s="29">
        <v>535</v>
      </c>
      <c r="C13" s="29">
        <v>382</v>
      </c>
      <c r="D13" s="29">
        <v>153</v>
      </c>
      <c r="E13" s="29">
        <v>370</v>
      </c>
      <c r="F13" s="29">
        <v>255</v>
      </c>
      <c r="G13" s="29">
        <v>115</v>
      </c>
      <c r="H13" s="29">
        <v>155</v>
      </c>
      <c r="I13" s="29">
        <v>121</v>
      </c>
      <c r="J13" s="29">
        <v>34</v>
      </c>
      <c r="K13" s="29">
        <v>10</v>
      </c>
      <c r="L13" s="29">
        <v>6</v>
      </c>
      <c r="M13" s="29">
        <v>4</v>
      </c>
      <c r="O13" s="44" t="s">
        <v>74</v>
      </c>
      <c r="P13" s="49">
        <f>B17+B18</f>
        <v>3336</v>
      </c>
      <c r="Q13" s="49">
        <f aca="true" t="shared" si="4" ref="Q13:X13">C17+C18</f>
        <v>2126</v>
      </c>
      <c r="R13" s="49">
        <f t="shared" si="4"/>
        <v>1210</v>
      </c>
      <c r="S13" s="49">
        <f t="shared" si="4"/>
        <v>2275</v>
      </c>
      <c r="T13" s="49">
        <f t="shared" si="4"/>
        <v>1466</v>
      </c>
      <c r="U13" s="49">
        <f t="shared" si="4"/>
        <v>809</v>
      </c>
      <c r="V13" s="49">
        <f t="shared" si="4"/>
        <v>1007</v>
      </c>
      <c r="W13" s="49">
        <f t="shared" si="4"/>
        <v>630</v>
      </c>
      <c r="X13" s="49">
        <f t="shared" si="4"/>
        <v>377</v>
      </c>
      <c r="Y13" s="49">
        <f>12+16</f>
        <v>28</v>
      </c>
      <c r="Z13" s="49">
        <f>5+9</f>
        <v>14</v>
      </c>
      <c r="AA13" s="49">
        <f>7+7</f>
        <v>14</v>
      </c>
      <c r="AB13" s="49">
        <f>11+12</f>
        <v>23</v>
      </c>
      <c r="AC13" s="49">
        <f>6+7</f>
        <v>13</v>
      </c>
      <c r="AD13" s="49">
        <f>5+5</f>
        <v>10</v>
      </c>
    </row>
    <row r="14" spans="1:30" ht="12.75">
      <c r="A14" s="131" t="s">
        <v>75</v>
      </c>
      <c r="B14" s="29">
        <v>605</v>
      </c>
      <c r="C14" s="29">
        <v>465</v>
      </c>
      <c r="D14" s="29">
        <v>140</v>
      </c>
      <c r="E14" s="29">
        <v>350</v>
      </c>
      <c r="F14" s="29">
        <v>264</v>
      </c>
      <c r="G14" s="29">
        <v>86</v>
      </c>
      <c r="H14" s="29">
        <v>243</v>
      </c>
      <c r="I14" s="29">
        <v>193</v>
      </c>
      <c r="J14" s="29">
        <v>50</v>
      </c>
      <c r="K14" s="29">
        <v>12</v>
      </c>
      <c r="L14" s="29">
        <v>8</v>
      </c>
      <c r="M14" s="29">
        <v>4</v>
      </c>
      <c r="O14" s="44" t="s">
        <v>76</v>
      </c>
      <c r="P14" s="49">
        <f>B19+B20</f>
        <v>5265</v>
      </c>
      <c r="Q14" s="49">
        <f aca="true" t="shared" si="5" ref="Q14:X14">C19+C20</f>
        <v>3265</v>
      </c>
      <c r="R14" s="49">
        <f t="shared" si="5"/>
        <v>2000</v>
      </c>
      <c r="S14" s="49">
        <f t="shared" si="5"/>
        <v>3823</v>
      </c>
      <c r="T14" s="49">
        <f t="shared" si="5"/>
        <v>2387</v>
      </c>
      <c r="U14" s="49">
        <f t="shared" si="5"/>
        <v>1436</v>
      </c>
      <c r="V14" s="49">
        <f t="shared" si="5"/>
        <v>1362</v>
      </c>
      <c r="W14" s="49">
        <f t="shared" si="5"/>
        <v>836</v>
      </c>
      <c r="X14" s="49">
        <f t="shared" si="5"/>
        <v>526</v>
      </c>
      <c r="Y14" s="49">
        <f>23+20</f>
        <v>43</v>
      </c>
      <c r="Z14" s="49">
        <f>11+9</f>
        <v>20</v>
      </c>
      <c r="AA14" s="49">
        <f>12+11</f>
        <v>23</v>
      </c>
      <c r="AB14" s="49">
        <f>15+21</f>
        <v>36</v>
      </c>
      <c r="AC14" s="49">
        <f>7+15</f>
        <v>22</v>
      </c>
      <c r="AD14" s="49">
        <f>8+6</f>
        <v>14</v>
      </c>
    </row>
    <row r="15" spans="1:30" ht="12.75">
      <c r="A15" s="131" t="s">
        <v>77</v>
      </c>
      <c r="B15" s="29">
        <v>667</v>
      </c>
      <c r="C15" s="29">
        <v>455</v>
      </c>
      <c r="D15" s="29">
        <v>212</v>
      </c>
      <c r="E15" s="29">
        <v>409</v>
      </c>
      <c r="F15" s="29">
        <v>266</v>
      </c>
      <c r="G15" s="29">
        <v>143</v>
      </c>
      <c r="H15" s="29">
        <v>244</v>
      </c>
      <c r="I15" s="29">
        <v>182</v>
      </c>
      <c r="J15" s="29">
        <v>62</v>
      </c>
      <c r="K15" s="29">
        <v>14</v>
      </c>
      <c r="L15" s="29">
        <v>7</v>
      </c>
      <c r="M15" s="29">
        <v>7</v>
      </c>
      <c r="O15" s="44" t="s">
        <v>78</v>
      </c>
      <c r="P15" s="49">
        <f>B21+B22</f>
        <v>8482</v>
      </c>
      <c r="Q15" s="49">
        <f aca="true" t="shared" si="6" ref="Q15:X15">C21+C22</f>
        <v>5094</v>
      </c>
      <c r="R15" s="49">
        <f t="shared" si="6"/>
        <v>3388</v>
      </c>
      <c r="S15" s="49">
        <f t="shared" si="6"/>
        <v>6793</v>
      </c>
      <c r="T15" s="49">
        <f t="shared" si="6"/>
        <v>4089</v>
      </c>
      <c r="U15" s="49">
        <f t="shared" si="6"/>
        <v>2704</v>
      </c>
      <c r="V15" s="49">
        <f t="shared" si="6"/>
        <v>1571</v>
      </c>
      <c r="W15" s="49">
        <f t="shared" si="6"/>
        <v>935</v>
      </c>
      <c r="X15" s="49">
        <f t="shared" si="6"/>
        <v>636</v>
      </c>
      <c r="Y15" s="49">
        <f>35+41</f>
        <v>76</v>
      </c>
      <c r="Z15" s="49">
        <f>20+22</f>
        <v>42</v>
      </c>
      <c r="AA15" s="49">
        <f>15+19</f>
        <v>34</v>
      </c>
      <c r="AB15" s="49">
        <f>14+25</f>
        <v>39</v>
      </c>
      <c r="AC15" s="49">
        <f>9+17</f>
        <v>26</v>
      </c>
      <c r="AD15" s="49">
        <f>5+8</f>
        <v>13</v>
      </c>
    </row>
    <row r="16" spans="1:30" ht="12.75">
      <c r="A16" s="131" t="s">
        <v>79</v>
      </c>
      <c r="B16" s="29">
        <v>964</v>
      </c>
      <c r="C16" s="29">
        <v>648</v>
      </c>
      <c r="D16" s="29">
        <v>316</v>
      </c>
      <c r="E16" s="29">
        <v>664</v>
      </c>
      <c r="F16" s="29">
        <v>440</v>
      </c>
      <c r="G16" s="29">
        <v>224</v>
      </c>
      <c r="H16" s="29">
        <v>282</v>
      </c>
      <c r="I16" s="29">
        <v>192</v>
      </c>
      <c r="J16" s="29">
        <v>90</v>
      </c>
      <c r="K16" s="29">
        <v>18</v>
      </c>
      <c r="L16" s="29">
        <v>16</v>
      </c>
      <c r="M16" s="29">
        <v>2</v>
      </c>
      <c r="O16" s="44" t="s">
        <v>80</v>
      </c>
      <c r="P16" s="49">
        <f>B23+B24</f>
        <v>17764</v>
      </c>
      <c r="Q16" s="49">
        <f aca="true" t="shared" si="7" ref="Q16:X16">C23+C24</f>
        <v>9972</v>
      </c>
      <c r="R16" s="49">
        <f t="shared" si="7"/>
        <v>7792</v>
      </c>
      <c r="S16" s="49">
        <f t="shared" si="7"/>
        <v>15018</v>
      </c>
      <c r="T16" s="49">
        <f t="shared" si="7"/>
        <v>8488</v>
      </c>
      <c r="U16" s="49">
        <f t="shared" si="7"/>
        <v>6530</v>
      </c>
      <c r="V16" s="49">
        <f t="shared" si="7"/>
        <v>2580</v>
      </c>
      <c r="W16" s="49">
        <f t="shared" si="7"/>
        <v>1397</v>
      </c>
      <c r="X16" s="49">
        <f t="shared" si="7"/>
        <v>1183</v>
      </c>
      <c r="Y16" s="49">
        <f>45+62</f>
        <v>107</v>
      </c>
      <c r="Z16" s="49">
        <f>22+30</f>
        <v>52</v>
      </c>
      <c r="AA16" s="49">
        <f>23+32</f>
        <v>55</v>
      </c>
      <c r="AB16" s="49">
        <f>25+25</f>
        <v>50</v>
      </c>
      <c r="AC16" s="49">
        <f>15+13</f>
        <v>28</v>
      </c>
      <c r="AD16" s="49">
        <f>10+12</f>
        <v>22</v>
      </c>
    </row>
    <row r="17" spans="1:30" ht="12.75">
      <c r="A17" s="131" t="s">
        <v>81</v>
      </c>
      <c r="B17" s="29">
        <v>1388</v>
      </c>
      <c r="C17" s="29">
        <v>866</v>
      </c>
      <c r="D17" s="29">
        <v>522</v>
      </c>
      <c r="E17" s="29">
        <v>959</v>
      </c>
      <c r="F17" s="29">
        <v>614</v>
      </c>
      <c r="G17" s="29">
        <v>345</v>
      </c>
      <c r="H17" s="29">
        <v>405</v>
      </c>
      <c r="I17" s="29">
        <v>240</v>
      </c>
      <c r="J17" s="29">
        <v>165</v>
      </c>
      <c r="K17" s="29">
        <v>23</v>
      </c>
      <c r="L17" s="29">
        <v>11</v>
      </c>
      <c r="M17" s="29">
        <v>12</v>
      </c>
      <c r="O17" s="44" t="s">
        <v>82</v>
      </c>
      <c r="P17" s="49">
        <f>B25+B26</f>
        <v>24329</v>
      </c>
      <c r="Q17" s="49">
        <f aca="true" t="shared" si="8" ref="Q17:X17">C25+C26</f>
        <v>11903</v>
      </c>
      <c r="R17" s="49">
        <f t="shared" si="8"/>
        <v>12426</v>
      </c>
      <c r="S17" s="49">
        <f t="shared" si="8"/>
        <v>21649</v>
      </c>
      <c r="T17" s="49">
        <f t="shared" si="8"/>
        <v>10641</v>
      </c>
      <c r="U17" s="49">
        <f t="shared" si="8"/>
        <v>11008</v>
      </c>
      <c r="V17" s="49">
        <f t="shared" si="8"/>
        <v>2512</v>
      </c>
      <c r="W17" s="49">
        <f t="shared" si="8"/>
        <v>1190</v>
      </c>
      <c r="X17" s="49">
        <f t="shared" si="8"/>
        <v>1322</v>
      </c>
      <c r="Y17" s="49">
        <f>49+37</f>
        <v>86</v>
      </c>
      <c r="Z17" s="49">
        <f>14+20</f>
        <v>34</v>
      </c>
      <c r="AA17" s="49">
        <f>35+17</f>
        <v>52</v>
      </c>
      <c r="AB17" s="49">
        <f>37+37</f>
        <v>74</v>
      </c>
      <c r="AC17" s="49">
        <f>21+16</f>
        <v>37</v>
      </c>
      <c r="AD17" s="49">
        <f>16+21</f>
        <v>37</v>
      </c>
    </row>
    <row r="18" spans="1:30" ht="12.75">
      <c r="A18" s="131" t="s">
        <v>83</v>
      </c>
      <c r="B18" s="29">
        <v>1948</v>
      </c>
      <c r="C18" s="29">
        <v>1260</v>
      </c>
      <c r="D18" s="29">
        <v>688</v>
      </c>
      <c r="E18" s="29">
        <v>1316</v>
      </c>
      <c r="F18" s="29">
        <v>852</v>
      </c>
      <c r="G18" s="29">
        <v>464</v>
      </c>
      <c r="H18" s="29">
        <v>602</v>
      </c>
      <c r="I18" s="29">
        <v>390</v>
      </c>
      <c r="J18" s="29">
        <v>212</v>
      </c>
      <c r="K18" s="29">
        <v>28</v>
      </c>
      <c r="L18" s="29">
        <v>16</v>
      </c>
      <c r="M18" s="29">
        <v>12</v>
      </c>
      <c r="O18" s="44" t="s">
        <v>84</v>
      </c>
      <c r="P18" s="49">
        <f>B27+B28</f>
        <v>19959</v>
      </c>
      <c r="Q18" s="49">
        <f aca="true" t="shared" si="9" ref="Q18:X18">C27+C28</f>
        <v>6469</v>
      </c>
      <c r="R18" s="49">
        <f t="shared" si="9"/>
        <v>13490</v>
      </c>
      <c r="S18" s="49">
        <f t="shared" si="9"/>
        <v>18331</v>
      </c>
      <c r="T18" s="49">
        <f t="shared" si="9"/>
        <v>5880</v>
      </c>
      <c r="U18" s="49">
        <f t="shared" si="9"/>
        <v>12451</v>
      </c>
      <c r="V18" s="49">
        <f t="shared" si="9"/>
        <v>1545</v>
      </c>
      <c r="W18" s="49">
        <f t="shared" si="9"/>
        <v>553</v>
      </c>
      <c r="X18" s="49">
        <f t="shared" si="9"/>
        <v>992</v>
      </c>
      <c r="Y18" s="49">
        <f>25+18</f>
        <v>43</v>
      </c>
      <c r="Z18" s="49">
        <f>8+3</f>
        <v>11</v>
      </c>
      <c r="AA18" s="49">
        <f>17+15</f>
        <v>32</v>
      </c>
      <c r="AB18" s="49">
        <f>19+18</f>
        <v>37</v>
      </c>
      <c r="AC18" s="49">
        <f>12+11</f>
        <v>23</v>
      </c>
      <c r="AD18" s="49">
        <f>7+7</f>
        <v>14</v>
      </c>
    </row>
    <row r="19" spans="1:30" ht="12.75">
      <c r="A19" s="131" t="s">
        <v>85</v>
      </c>
      <c r="B19" s="29">
        <v>2435</v>
      </c>
      <c r="C19" s="29">
        <v>1532</v>
      </c>
      <c r="D19" s="29">
        <v>903</v>
      </c>
      <c r="E19" s="29">
        <v>1683</v>
      </c>
      <c r="F19" s="29">
        <v>1060</v>
      </c>
      <c r="G19" s="29">
        <v>623</v>
      </c>
      <c r="H19" s="29">
        <v>713</v>
      </c>
      <c r="I19" s="29">
        <v>454</v>
      </c>
      <c r="J19" s="29">
        <v>259</v>
      </c>
      <c r="K19" s="29">
        <v>38</v>
      </c>
      <c r="L19" s="29">
        <v>18</v>
      </c>
      <c r="M19" s="29">
        <v>20</v>
      </c>
      <c r="O19" s="3" t="s">
        <v>56</v>
      </c>
      <c r="P19" s="49">
        <f aca="true" t="shared" si="10" ref="P19:X19">B29</f>
        <v>10</v>
      </c>
      <c r="Q19" s="49">
        <f t="shared" si="10"/>
        <v>6</v>
      </c>
      <c r="R19" s="49">
        <f t="shared" si="10"/>
        <v>4</v>
      </c>
      <c r="S19" s="49">
        <f t="shared" si="10"/>
        <v>6</v>
      </c>
      <c r="T19" s="49">
        <f t="shared" si="10"/>
        <v>4</v>
      </c>
      <c r="U19" s="49">
        <f t="shared" si="10"/>
        <v>2</v>
      </c>
      <c r="V19" s="49">
        <f t="shared" si="10"/>
        <v>4</v>
      </c>
      <c r="W19" s="49">
        <f t="shared" si="10"/>
        <v>2</v>
      </c>
      <c r="X19" s="49">
        <f t="shared" si="10"/>
        <v>2</v>
      </c>
      <c r="Y19" s="49">
        <v>0</v>
      </c>
      <c r="Z19" s="49">
        <v>0</v>
      </c>
      <c r="AA19" s="49">
        <v>0</v>
      </c>
      <c r="AB19" s="49">
        <v>0</v>
      </c>
      <c r="AC19" s="49">
        <v>0</v>
      </c>
      <c r="AD19" s="49">
        <v>0</v>
      </c>
    </row>
    <row r="20" spans="1:13" ht="12.75">
      <c r="A20" s="131" t="s">
        <v>86</v>
      </c>
      <c r="B20" s="29">
        <v>2830</v>
      </c>
      <c r="C20" s="29">
        <v>1733</v>
      </c>
      <c r="D20" s="29">
        <v>1097</v>
      </c>
      <c r="E20" s="29">
        <v>2140</v>
      </c>
      <c r="F20" s="29">
        <v>1327</v>
      </c>
      <c r="G20" s="29">
        <v>813</v>
      </c>
      <c r="H20" s="29">
        <v>649</v>
      </c>
      <c r="I20" s="29">
        <v>382</v>
      </c>
      <c r="J20" s="29">
        <v>267</v>
      </c>
      <c r="K20" s="29">
        <v>41</v>
      </c>
      <c r="L20" s="29">
        <v>24</v>
      </c>
      <c r="M20" s="29">
        <v>17</v>
      </c>
    </row>
    <row r="21" spans="1:30" ht="12.75">
      <c r="A21" s="131" t="s">
        <v>87</v>
      </c>
      <c r="B21" s="29">
        <v>3475</v>
      </c>
      <c r="C21" s="29">
        <v>2118</v>
      </c>
      <c r="D21" s="29">
        <v>1357</v>
      </c>
      <c r="E21" s="29">
        <v>2755</v>
      </c>
      <c r="F21" s="29">
        <v>1685</v>
      </c>
      <c r="G21" s="29">
        <v>1070</v>
      </c>
      <c r="H21" s="29">
        <v>669</v>
      </c>
      <c r="I21" s="29">
        <v>402</v>
      </c>
      <c r="J21" s="29">
        <v>267</v>
      </c>
      <c r="K21" s="29">
        <v>49</v>
      </c>
      <c r="L21" s="29">
        <v>29</v>
      </c>
      <c r="M21" s="29">
        <v>20</v>
      </c>
      <c r="O21" s="3" t="s">
        <v>88</v>
      </c>
      <c r="P21" s="49">
        <f aca="true" t="shared" si="11" ref="P21:X21">B30</f>
        <v>83496</v>
      </c>
      <c r="Q21" s="49">
        <f t="shared" si="11"/>
        <v>41662</v>
      </c>
      <c r="R21" s="49">
        <f t="shared" si="11"/>
        <v>41833</v>
      </c>
      <c r="S21" s="49">
        <f t="shared" si="11"/>
        <v>70665</v>
      </c>
      <c r="T21" s="49">
        <f t="shared" si="11"/>
        <v>34727</v>
      </c>
      <c r="U21" s="49">
        <f t="shared" si="11"/>
        <v>35937</v>
      </c>
      <c r="V21" s="49">
        <f t="shared" si="11"/>
        <v>12069</v>
      </c>
      <c r="W21" s="49">
        <f t="shared" si="11"/>
        <v>6536</v>
      </c>
      <c r="X21" s="49">
        <f t="shared" si="11"/>
        <v>5533</v>
      </c>
      <c r="Y21" s="49">
        <v>428</v>
      </c>
      <c r="Z21" s="49">
        <v>205</v>
      </c>
      <c r="AA21" s="49">
        <v>223</v>
      </c>
      <c r="AB21" s="49">
        <v>304</v>
      </c>
      <c r="AC21" s="49">
        <v>177</v>
      </c>
      <c r="AD21" s="49">
        <v>127</v>
      </c>
    </row>
    <row r="22" spans="1:13" ht="12.75">
      <c r="A22" s="131" t="s">
        <v>89</v>
      </c>
      <c r="B22" s="29">
        <v>5007</v>
      </c>
      <c r="C22" s="29">
        <v>2976</v>
      </c>
      <c r="D22" s="29">
        <v>2031</v>
      </c>
      <c r="E22" s="29">
        <v>4038</v>
      </c>
      <c r="F22" s="29">
        <v>2404</v>
      </c>
      <c r="G22" s="29">
        <v>1634</v>
      </c>
      <c r="H22" s="29">
        <v>902</v>
      </c>
      <c r="I22" s="29">
        <v>533</v>
      </c>
      <c r="J22" s="29">
        <v>369</v>
      </c>
      <c r="K22" s="29">
        <v>66</v>
      </c>
      <c r="L22" s="29">
        <v>39</v>
      </c>
      <c r="M22" s="29">
        <v>27</v>
      </c>
    </row>
    <row r="23" spans="1:13" ht="12.75">
      <c r="A23" s="131" t="s">
        <v>90</v>
      </c>
      <c r="B23" s="29">
        <v>7595</v>
      </c>
      <c r="C23" s="29">
        <v>4360</v>
      </c>
      <c r="D23" s="29">
        <v>3235</v>
      </c>
      <c r="E23" s="29">
        <v>6307</v>
      </c>
      <c r="F23" s="29">
        <v>3648</v>
      </c>
      <c r="G23" s="29">
        <v>2659</v>
      </c>
      <c r="H23" s="29">
        <v>1212</v>
      </c>
      <c r="I23" s="29">
        <v>671</v>
      </c>
      <c r="J23" s="29">
        <v>541</v>
      </c>
      <c r="K23" s="29">
        <v>70</v>
      </c>
      <c r="L23" s="29">
        <v>37</v>
      </c>
      <c r="M23" s="29">
        <v>33</v>
      </c>
    </row>
    <row r="24" spans="1:13" ht="12.75">
      <c r="A24" s="131" t="s">
        <v>91</v>
      </c>
      <c r="B24" s="29">
        <v>10169</v>
      </c>
      <c r="C24" s="29">
        <v>5612</v>
      </c>
      <c r="D24" s="29">
        <v>4557</v>
      </c>
      <c r="E24" s="29">
        <v>8711</v>
      </c>
      <c r="F24" s="29">
        <v>4840</v>
      </c>
      <c r="G24" s="29">
        <v>3871</v>
      </c>
      <c r="H24" s="29">
        <v>1368</v>
      </c>
      <c r="I24" s="29">
        <v>726</v>
      </c>
      <c r="J24" s="29">
        <v>642</v>
      </c>
      <c r="K24" s="29">
        <v>87</v>
      </c>
      <c r="L24" s="29">
        <v>43</v>
      </c>
      <c r="M24" s="29">
        <v>44</v>
      </c>
    </row>
    <row r="25" spans="1:13" ht="12.75">
      <c r="A25" s="131" t="s">
        <v>92</v>
      </c>
      <c r="B25" s="29">
        <v>12005</v>
      </c>
      <c r="C25" s="29">
        <v>6186</v>
      </c>
      <c r="D25" s="29">
        <v>5819</v>
      </c>
      <c r="E25" s="29">
        <v>10557</v>
      </c>
      <c r="F25" s="29">
        <v>5462</v>
      </c>
      <c r="G25" s="29">
        <v>5095</v>
      </c>
      <c r="H25" s="29">
        <v>1359</v>
      </c>
      <c r="I25" s="29">
        <v>688</v>
      </c>
      <c r="J25" s="29">
        <v>671</v>
      </c>
      <c r="K25" s="29">
        <v>86</v>
      </c>
      <c r="L25" s="29">
        <v>35</v>
      </c>
      <c r="M25" s="29">
        <v>51</v>
      </c>
    </row>
    <row r="26" spans="1:13" ht="12.75">
      <c r="A26" s="131" t="s">
        <v>93</v>
      </c>
      <c r="B26" s="29">
        <v>12324</v>
      </c>
      <c r="C26" s="29">
        <v>5717</v>
      </c>
      <c r="D26" s="29">
        <v>6607</v>
      </c>
      <c r="E26" s="29">
        <v>11092</v>
      </c>
      <c r="F26" s="29">
        <v>5179</v>
      </c>
      <c r="G26" s="29">
        <v>5913</v>
      </c>
      <c r="H26" s="29">
        <v>1153</v>
      </c>
      <c r="I26" s="29">
        <v>502</v>
      </c>
      <c r="J26" s="29">
        <v>651</v>
      </c>
      <c r="K26" s="29">
        <v>75</v>
      </c>
      <c r="L26" s="29">
        <v>36</v>
      </c>
      <c r="M26" s="29">
        <v>39</v>
      </c>
    </row>
    <row r="27" spans="1:13" ht="12.75">
      <c r="A27" s="131" t="s">
        <v>94</v>
      </c>
      <c r="B27" s="29">
        <v>10289</v>
      </c>
      <c r="C27" s="29">
        <v>3892</v>
      </c>
      <c r="D27" s="29">
        <v>6397</v>
      </c>
      <c r="E27" s="29">
        <v>9416</v>
      </c>
      <c r="F27" s="29">
        <v>3535</v>
      </c>
      <c r="G27" s="29">
        <v>5881</v>
      </c>
      <c r="H27" s="29">
        <v>827</v>
      </c>
      <c r="I27" s="29">
        <v>335</v>
      </c>
      <c r="J27" s="29">
        <v>492</v>
      </c>
      <c r="K27" s="29">
        <v>44</v>
      </c>
      <c r="L27" s="29">
        <v>20</v>
      </c>
      <c r="M27" s="29">
        <v>24</v>
      </c>
    </row>
    <row r="28" spans="1:13" ht="12.75">
      <c r="A28" s="131" t="s">
        <v>95</v>
      </c>
      <c r="B28" s="29">
        <v>9670</v>
      </c>
      <c r="C28" s="29">
        <v>2577</v>
      </c>
      <c r="D28" s="29">
        <v>7093</v>
      </c>
      <c r="E28" s="29">
        <v>8915</v>
      </c>
      <c r="F28" s="29">
        <v>2345</v>
      </c>
      <c r="G28" s="29">
        <v>6570</v>
      </c>
      <c r="H28" s="29">
        <v>718</v>
      </c>
      <c r="I28" s="29">
        <v>218</v>
      </c>
      <c r="J28" s="29">
        <v>500</v>
      </c>
      <c r="K28" s="29">
        <v>36</v>
      </c>
      <c r="L28" s="29">
        <v>14</v>
      </c>
      <c r="M28" s="29">
        <v>22</v>
      </c>
    </row>
    <row r="29" spans="1:13" ht="12.75">
      <c r="A29" s="132" t="s">
        <v>96</v>
      </c>
      <c r="B29" s="64">
        <v>10</v>
      </c>
      <c r="C29" s="64">
        <v>6</v>
      </c>
      <c r="D29" s="64">
        <v>4</v>
      </c>
      <c r="E29" s="64">
        <v>6</v>
      </c>
      <c r="F29" s="64">
        <v>4</v>
      </c>
      <c r="G29" s="64">
        <v>2</v>
      </c>
      <c r="H29" s="64">
        <v>4</v>
      </c>
      <c r="I29" s="64">
        <v>2</v>
      </c>
      <c r="J29" s="64">
        <v>2</v>
      </c>
      <c r="K29" s="64">
        <v>0</v>
      </c>
      <c r="L29" s="64">
        <v>0</v>
      </c>
      <c r="M29" s="64">
        <v>0</v>
      </c>
    </row>
    <row r="30" spans="1:13" ht="15" customHeight="1">
      <c r="A30" s="132" t="s">
        <v>97</v>
      </c>
      <c r="B30" s="64">
        <v>83496</v>
      </c>
      <c r="C30" s="64">
        <v>41662</v>
      </c>
      <c r="D30" s="64">
        <v>41833</v>
      </c>
      <c r="E30" s="64">
        <v>70665</v>
      </c>
      <c r="F30" s="64">
        <v>34727</v>
      </c>
      <c r="G30" s="64">
        <v>35937</v>
      </c>
      <c r="H30" s="64">
        <v>12069</v>
      </c>
      <c r="I30" s="64">
        <v>6536</v>
      </c>
      <c r="J30" s="64">
        <v>5533</v>
      </c>
      <c r="K30" s="64">
        <v>733</v>
      </c>
      <c r="L30" s="64">
        <v>382</v>
      </c>
      <c r="M30" s="64">
        <v>351</v>
      </c>
    </row>
    <row r="32" ht="12.75">
      <c r="A32" s="17" t="s">
        <v>98</v>
      </c>
    </row>
    <row r="34" ht="12.75">
      <c r="A34" s="17" t="s">
        <v>99</v>
      </c>
    </row>
    <row r="66" ht="12.75">
      <c r="B66" s="33"/>
    </row>
    <row r="67" ht="12.75">
      <c r="B67" s="33"/>
    </row>
    <row r="68" ht="12.75">
      <c r="B68" s="33"/>
    </row>
    <row r="69" ht="12.75">
      <c r="B69" s="33"/>
    </row>
    <row r="70" ht="12.75">
      <c r="B70" s="33"/>
    </row>
    <row r="71" ht="12.75">
      <c r="B71" s="33"/>
    </row>
    <row r="72" ht="12.75">
      <c r="B72" s="33"/>
    </row>
    <row r="73" ht="12.75">
      <c r="B73" s="33"/>
    </row>
    <row r="74" ht="12.75">
      <c r="B74" s="33"/>
    </row>
    <row r="75" ht="12.75">
      <c r="B75" s="33"/>
    </row>
    <row r="76" ht="12.75">
      <c r="B76" s="33"/>
    </row>
    <row r="77" ht="12.75">
      <c r="B77" s="33"/>
    </row>
    <row r="78" ht="12.75">
      <c r="B78" s="33"/>
    </row>
    <row r="79" ht="12.75">
      <c r="B79" s="33"/>
    </row>
    <row r="80" ht="12.75">
      <c r="B80" s="33"/>
    </row>
    <row r="81" ht="12.75">
      <c r="B81" s="33"/>
    </row>
    <row r="82" ht="12.75">
      <c r="B82" s="33"/>
    </row>
    <row r="83" ht="12.75">
      <c r="B83" s="33"/>
    </row>
    <row r="84" ht="12.75">
      <c r="B84" s="33"/>
    </row>
    <row r="85" ht="12.75">
      <c r="B85" s="33"/>
    </row>
    <row r="86" ht="12.75">
      <c r="B86" s="33"/>
    </row>
    <row r="87" ht="12.75">
      <c r="B87" s="33"/>
    </row>
    <row r="88" ht="12.75">
      <c r="B88" s="33"/>
    </row>
    <row r="89" ht="12.75">
      <c r="B89" s="33"/>
    </row>
    <row r="90" ht="12.75">
      <c r="B90" s="33"/>
    </row>
  </sheetData>
  <mergeCells count="1">
    <mergeCell ref="A6:A7"/>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dimension ref="A2:F26"/>
  <sheetViews>
    <sheetView workbookViewId="0" topLeftCell="A1">
      <selection activeCell="A3" sqref="A3"/>
    </sheetView>
  </sheetViews>
  <sheetFormatPr defaultColWidth="9.33203125" defaultRowHeight="12.75"/>
  <cols>
    <col min="1" max="1" width="22.16015625" style="3" customWidth="1"/>
    <col min="2" max="4" width="12.83203125" style="3" customWidth="1"/>
    <col min="5" max="6" width="16.83203125" style="3" customWidth="1"/>
    <col min="7" max="16384" width="9.33203125" style="3" customWidth="1"/>
  </cols>
  <sheetData>
    <row r="2" spans="1:6" ht="12.75">
      <c r="A2" s="41" t="s">
        <v>100</v>
      </c>
      <c r="B2" s="2"/>
      <c r="C2" s="2"/>
      <c r="D2" s="2"/>
      <c r="E2" s="2"/>
      <c r="F2" s="2"/>
    </row>
    <row r="3" spans="1:6" ht="12.75">
      <c r="A3" s="42" t="s">
        <v>416</v>
      </c>
      <c r="B3" s="2"/>
      <c r="C3" s="2"/>
      <c r="D3" s="2"/>
      <c r="E3" s="2"/>
      <c r="F3" s="2"/>
    </row>
    <row r="4" spans="1:6" ht="12.75">
      <c r="A4" s="41" t="s">
        <v>59</v>
      </c>
      <c r="B4" s="2"/>
      <c r="C4" s="2"/>
      <c r="D4" s="2"/>
      <c r="E4" s="2"/>
      <c r="F4" s="2"/>
    </row>
    <row r="6" spans="1:6" ht="12.75">
      <c r="A6" s="173" t="s">
        <v>371</v>
      </c>
      <c r="B6" s="121" t="s">
        <v>369</v>
      </c>
      <c r="C6" s="90"/>
      <c r="D6" s="90"/>
      <c r="E6" s="90"/>
      <c r="F6" s="91"/>
    </row>
    <row r="7" spans="1:6" ht="12.75">
      <c r="A7" s="161"/>
      <c r="B7" s="127" t="s">
        <v>148</v>
      </c>
      <c r="C7" s="127" t="s">
        <v>54</v>
      </c>
      <c r="D7" s="127" t="s">
        <v>55</v>
      </c>
      <c r="E7" s="127" t="s">
        <v>102</v>
      </c>
      <c r="F7" s="128" t="s">
        <v>103</v>
      </c>
    </row>
    <row r="8" spans="1:6" ht="15" customHeight="1">
      <c r="A8" s="123" t="s">
        <v>106</v>
      </c>
      <c r="B8" s="81">
        <v>874.4</v>
      </c>
      <c r="C8" s="81">
        <v>886.3</v>
      </c>
      <c r="D8" s="81">
        <v>872.9</v>
      </c>
      <c r="E8" s="81">
        <v>653.8</v>
      </c>
      <c r="F8" s="81">
        <v>236.4</v>
      </c>
    </row>
    <row r="9" spans="1:6" ht="12.75">
      <c r="A9" s="86"/>
      <c r="B9" s="43"/>
      <c r="C9" s="43"/>
      <c r="D9" s="43"/>
      <c r="E9" s="43"/>
      <c r="F9" s="43"/>
    </row>
    <row r="10" spans="1:6" ht="12.75">
      <c r="A10" s="124" t="s">
        <v>66</v>
      </c>
      <c r="B10" s="43">
        <v>804.6</v>
      </c>
      <c r="C10" s="43">
        <v>597.6</v>
      </c>
      <c r="D10" s="43">
        <v>1748.8</v>
      </c>
      <c r="E10" s="43">
        <v>1371.6</v>
      </c>
      <c r="F10" s="43">
        <v>409.7</v>
      </c>
    </row>
    <row r="11" spans="1:6" ht="12.75">
      <c r="A11" s="124" t="s">
        <v>68</v>
      </c>
      <c r="B11" s="43">
        <v>25.8</v>
      </c>
      <c r="C11" s="43">
        <v>22.4</v>
      </c>
      <c r="D11" s="43">
        <v>40.6</v>
      </c>
      <c r="E11" s="43">
        <v>36.1</v>
      </c>
      <c r="F11" s="43">
        <v>28.8</v>
      </c>
    </row>
    <row r="12" spans="1:6" ht="12.75">
      <c r="A12" s="124" t="s">
        <v>70</v>
      </c>
      <c r="B12" s="43">
        <v>85.2</v>
      </c>
      <c r="C12" s="43">
        <v>67.4</v>
      </c>
      <c r="D12" s="43">
        <v>169.8</v>
      </c>
      <c r="E12" s="43">
        <v>85.2</v>
      </c>
      <c r="F12" s="43">
        <v>52.7</v>
      </c>
    </row>
    <row r="13" spans="1:6" ht="12.75">
      <c r="A13" s="124" t="s">
        <v>72</v>
      </c>
      <c r="B13" s="43">
        <v>112.7</v>
      </c>
      <c r="C13" s="43">
        <v>89.3</v>
      </c>
      <c r="D13" s="43">
        <v>251.9</v>
      </c>
      <c r="E13" s="43">
        <v>167.9</v>
      </c>
      <c r="F13" s="43">
        <v>55.5</v>
      </c>
    </row>
    <row r="14" spans="1:6" ht="12.75">
      <c r="A14" s="124" t="s">
        <v>74</v>
      </c>
      <c r="B14" s="43">
        <v>212.5</v>
      </c>
      <c r="C14" s="43">
        <v>171.2</v>
      </c>
      <c r="D14" s="43">
        <v>480.7</v>
      </c>
      <c r="E14" s="43">
        <v>262.2</v>
      </c>
      <c r="F14" s="43">
        <v>108.6</v>
      </c>
    </row>
    <row r="15" spans="1:6" ht="12.75">
      <c r="A15" s="124" t="s">
        <v>76</v>
      </c>
      <c r="B15" s="43">
        <v>458</v>
      </c>
      <c r="C15" s="43">
        <v>386.6</v>
      </c>
      <c r="D15" s="43">
        <v>979.2</v>
      </c>
      <c r="E15" s="43">
        <v>611.8</v>
      </c>
      <c r="F15" s="43">
        <v>244.9</v>
      </c>
    </row>
    <row r="16" spans="1:6" ht="12.75">
      <c r="A16" s="124" t="s">
        <v>78</v>
      </c>
      <c r="B16" s="43">
        <v>1111</v>
      </c>
      <c r="C16" s="43">
        <v>1017.3</v>
      </c>
      <c r="D16" s="43">
        <v>1853.3</v>
      </c>
      <c r="E16" s="43">
        <v>1873.8</v>
      </c>
      <c r="F16" s="43">
        <v>567</v>
      </c>
    </row>
    <row r="17" spans="1:6" ht="12.75">
      <c r="A17" s="124" t="s">
        <v>80</v>
      </c>
      <c r="B17" s="43">
        <v>2652.5</v>
      </c>
      <c r="C17" s="43">
        <v>2544.1</v>
      </c>
      <c r="D17" s="43">
        <v>3510.6</v>
      </c>
      <c r="E17" s="43">
        <v>4247.7</v>
      </c>
      <c r="F17" s="43">
        <v>1479.3</v>
      </c>
    </row>
    <row r="18" spans="1:6" ht="12.75">
      <c r="A18" s="124" t="s">
        <v>82</v>
      </c>
      <c r="B18" s="43">
        <v>6243</v>
      </c>
      <c r="C18" s="43">
        <v>6199.2</v>
      </c>
      <c r="D18" s="43">
        <v>6583.2</v>
      </c>
      <c r="E18" s="43">
        <v>8044.9</v>
      </c>
      <c r="F18" s="43">
        <v>5891.7</v>
      </c>
    </row>
    <row r="19" spans="1:6" ht="12.75">
      <c r="A19" s="124" t="s">
        <v>84</v>
      </c>
      <c r="B19" s="43">
        <v>16307.7</v>
      </c>
      <c r="C19" s="43">
        <v>16730.9</v>
      </c>
      <c r="D19" s="43">
        <v>12494.9</v>
      </c>
      <c r="E19" s="43">
        <v>19907.4</v>
      </c>
      <c r="F19" s="43">
        <v>15163.9</v>
      </c>
    </row>
    <row r="20" spans="1:6" ht="12.75">
      <c r="A20" s="95"/>
      <c r="B20" s="126"/>
      <c r="C20" s="126"/>
      <c r="D20" s="126"/>
      <c r="E20" s="126"/>
      <c r="F20" s="126"/>
    </row>
    <row r="21" spans="1:6" ht="12.75">
      <c r="A21" s="122" t="s">
        <v>372</v>
      </c>
      <c r="B21" s="78">
        <v>505.9</v>
      </c>
      <c r="C21" s="78">
        <v>468.7</v>
      </c>
      <c r="D21" s="78">
        <v>751.8</v>
      </c>
      <c r="E21" s="78">
        <v>730.4</v>
      </c>
      <c r="F21" s="78">
        <v>339.1</v>
      </c>
    </row>
    <row r="23" spans="1:6" ht="94.5" customHeight="1">
      <c r="A23" s="174" t="s">
        <v>374</v>
      </c>
      <c r="B23" s="162"/>
      <c r="C23" s="162"/>
      <c r="D23" s="162"/>
      <c r="E23" s="162"/>
      <c r="F23" s="162"/>
    </row>
    <row r="24" spans="1:6" ht="36.75" customHeight="1">
      <c r="A24" s="159" t="s">
        <v>373</v>
      </c>
      <c r="B24" s="159"/>
      <c r="C24" s="159"/>
      <c r="D24" s="159"/>
      <c r="E24" s="159"/>
      <c r="F24" s="159"/>
    </row>
    <row r="26" ht="12.75">
      <c r="A26" s="17" t="s">
        <v>107</v>
      </c>
    </row>
  </sheetData>
  <mergeCells count="3">
    <mergeCell ref="A6:A7"/>
    <mergeCell ref="A23:F23"/>
    <mergeCell ref="A24:F24"/>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F26"/>
  <sheetViews>
    <sheetView workbookViewId="0" topLeftCell="A1">
      <selection activeCell="A3" sqref="A3"/>
    </sheetView>
  </sheetViews>
  <sheetFormatPr defaultColWidth="9.33203125" defaultRowHeight="12.75"/>
  <cols>
    <col min="1" max="1" width="22.16015625" style="3" customWidth="1"/>
    <col min="2" max="4" width="12.83203125" style="3" customWidth="1"/>
    <col min="5" max="6" width="16.83203125" style="3" customWidth="1"/>
    <col min="7" max="16384" width="9.33203125" style="3" customWidth="1"/>
  </cols>
  <sheetData>
    <row r="2" spans="1:6" ht="12.75">
      <c r="A2" s="41" t="s">
        <v>108</v>
      </c>
      <c r="B2" s="2"/>
      <c r="C2" s="2"/>
      <c r="D2" s="2"/>
      <c r="E2" s="2"/>
      <c r="F2" s="2"/>
    </row>
    <row r="3" spans="1:6" ht="12.75">
      <c r="A3" s="42" t="s">
        <v>416</v>
      </c>
      <c r="B3" s="2"/>
      <c r="C3" s="2"/>
      <c r="D3" s="2"/>
      <c r="E3" s="2"/>
      <c r="F3" s="2"/>
    </row>
    <row r="4" spans="1:6" ht="12.75">
      <c r="A4" s="41" t="s">
        <v>109</v>
      </c>
      <c r="B4" s="2"/>
      <c r="C4" s="2"/>
      <c r="D4" s="2"/>
      <c r="E4" s="2"/>
      <c r="F4" s="2"/>
    </row>
    <row r="6" spans="1:6" ht="12.75">
      <c r="A6" s="173" t="s">
        <v>371</v>
      </c>
      <c r="B6" s="121" t="s">
        <v>369</v>
      </c>
      <c r="C6" s="90"/>
      <c r="D6" s="90"/>
      <c r="E6" s="90"/>
      <c r="F6" s="91"/>
    </row>
    <row r="7" spans="1:6" ht="12.75">
      <c r="A7" s="161"/>
      <c r="B7" s="127" t="s">
        <v>148</v>
      </c>
      <c r="C7" s="127" t="s">
        <v>54</v>
      </c>
      <c r="D7" s="127" t="s">
        <v>55</v>
      </c>
      <c r="E7" s="127" t="s">
        <v>102</v>
      </c>
      <c r="F7" s="128" t="s">
        <v>103</v>
      </c>
    </row>
    <row r="8" spans="1:6" ht="15" customHeight="1">
      <c r="A8" s="123" t="s">
        <v>106</v>
      </c>
      <c r="B8" s="81">
        <v>896.8</v>
      </c>
      <c r="C8" s="81">
        <v>889.2</v>
      </c>
      <c r="D8" s="81">
        <v>1014.5</v>
      </c>
      <c r="E8" s="81">
        <v>634.6</v>
      </c>
      <c r="F8" s="81">
        <v>278</v>
      </c>
    </row>
    <row r="9" spans="1:6" ht="12.75">
      <c r="A9" s="86"/>
      <c r="B9" s="43"/>
      <c r="C9" s="43"/>
      <c r="D9" s="43"/>
      <c r="E9" s="43"/>
      <c r="F9" s="43"/>
    </row>
    <row r="10" spans="1:6" ht="12.75">
      <c r="A10" s="124" t="s">
        <v>66</v>
      </c>
      <c r="B10" s="43">
        <v>865</v>
      </c>
      <c r="C10" s="43">
        <v>645.7</v>
      </c>
      <c r="D10" s="43">
        <v>1867.1</v>
      </c>
      <c r="E10" s="59">
        <v>2255.6</v>
      </c>
      <c r="F10" s="59" t="s">
        <v>11</v>
      </c>
    </row>
    <row r="11" spans="1:6" ht="12.75">
      <c r="A11" s="124" t="s">
        <v>68</v>
      </c>
      <c r="B11" s="43">
        <v>28.5</v>
      </c>
      <c r="C11" s="43">
        <v>24.8</v>
      </c>
      <c r="D11" s="43">
        <v>43.9</v>
      </c>
      <c r="E11" s="59" t="s">
        <v>11</v>
      </c>
      <c r="F11" s="59">
        <v>44.3</v>
      </c>
    </row>
    <row r="12" spans="1:6" ht="12.75">
      <c r="A12" s="124" t="s">
        <v>70</v>
      </c>
      <c r="B12" s="43">
        <v>125.9</v>
      </c>
      <c r="C12" s="43">
        <v>96.3</v>
      </c>
      <c r="D12" s="43">
        <v>270</v>
      </c>
      <c r="E12" s="43">
        <v>133.3</v>
      </c>
      <c r="F12" s="43">
        <v>52.5</v>
      </c>
    </row>
    <row r="13" spans="1:6" ht="12.75">
      <c r="A13" s="124" t="s">
        <v>72</v>
      </c>
      <c r="B13" s="43">
        <v>155</v>
      </c>
      <c r="C13" s="43">
        <v>117.9</v>
      </c>
      <c r="D13" s="43">
        <v>395.7</v>
      </c>
      <c r="E13" s="43">
        <v>227.3</v>
      </c>
      <c r="F13" s="43">
        <v>86.6</v>
      </c>
    </row>
    <row r="14" spans="1:6" ht="12.75">
      <c r="A14" s="124" t="s">
        <v>74</v>
      </c>
      <c r="B14" s="43">
        <v>274.6</v>
      </c>
      <c r="C14" s="43">
        <v>220.1</v>
      </c>
      <c r="D14" s="43">
        <v>680.5</v>
      </c>
      <c r="E14" s="43">
        <v>271.3</v>
      </c>
      <c r="F14" s="43">
        <v>123.5</v>
      </c>
    </row>
    <row r="15" spans="1:6" ht="12.75">
      <c r="A15" s="124" t="s">
        <v>76</v>
      </c>
      <c r="B15" s="43">
        <v>579.9</v>
      </c>
      <c r="C15" s="43">
        <v>486.3</v>
      </c>
      <c r="D15" s="43">
        <v>1346.6</v>
      </c>
      <c r="E15" s="43">
        <v>601.1</v>
      </c>
      <c r="F15" s="43">
        <v>322.4</v>
      </c>
    </row>
    <row r="16" spans="1:6" ht="12.75">
      <c r="A16" s="124" t="s">
        <v>78</v>
      </c>
      <c r="B16" s="43">
        <v>1391.9</v>
      </c>
      <c r="C16" s="43">
        <v>1264.7</v>
      </c>
      <c r="D16" s="43">
        <v>2512.7</v>
      </c>
      <c r="E16" s="43">
        <v>2123.4</v>
      </c>
      <c r="F16" s="43">
        <v>750.6</v>
      </c>
    </row>
    <row r="17" spans="1:6" ht="12.75">
      <c r="A17" s="124" t="s">
        <v>80</v>
      </c>
      <c r="B17" s="43">
        <v>3328.5</v>
      </c>
      <c r="C17" s="43">
        <v>3188.8</v>
      </c>
      <c r="D17" s="43">
        <v>4521</v>
      </c>
      <c r="E17" s="43">
        <v>4701.6</v>
      </c>
      <c r="F17" s="43">
        <v>1984.4</v>
      </c>
    </row>
    <row r="18" spans="1:6" ht="12.75">
      <c r="A18" s="124" t="s">
        <v>82</v>
      </c>
      <c r="B18" s="43">
        <v>7926</v>
      </c>
      <c r="C18" s="43">
        <v>7884.5</v>
      </c>
      <c r="D18" s="43">
        <v>8315.3</v>
      </c>
      <c r="E18" s="43">
        <v>8629.4</v>
      </c>
      <c r="F18" s="43">
        <v>7240.7</v>
      </c>
    </row>
    <row r="19" spans="1:6" ht="12.75">
      <c r="A19" s="124" t="s">
        <v>84</v>
      </c>
      <c r="B19" s="43">
        <v>19159.5</v>
      </c>
      <c r="C19" s="43">
        <v>19586.9</v>
      </c>
      <c r="D19" s="43">
        <v>15503.2</v>
      </c>
      <c r="E19" s="43">
        <v>15942</v>
      </c>
      <c r="F19" s="43">
        <v>21296.3</v>
      </c>
    </row>
    <row r="20" spans="1:6" ht="12.75">
      <c r="A20" s="95"/>
      <c r="B20" s="126"/>
      <c r="C20" s="126"/>
      <c r="D20" s="126"/>
      <c r="E20" s="126"/>
      <c r="F20" s="126"/>
    </row>
    <row r="21" spans="1:6" ht="12.75">
      <c r="A21" s="122" t="s">
        <v>372</v>
      </c>
      <c r="B21" s="78">
        <v>636.9</v>
      </c>
      <c r="C21" s="78">
        <v>586.5</v>
      </c>
      <c r="D21" s="78">
        <v>1006.6</v>
      </c>
      <c r="E21" s="78">
        <v>800.9</v>
      </c>
      <c r="F21" s="78">
        <v>436.2</v>
      </c>
    </row>
    <row r="23" spans="1:6" ht="93" customHeight="1">
      <c r="A23" s="174" t="s">
        <v>374</v>
      </c>
      <c r="B23" s="162"/>
      <c r="C23" s="162"/>
      <c r="D23" s="162"/>
      <c r="E23" s="162"/>
      <c r="F23" s="162"/>
    </row>
    <row r="24" spans="1:6" ht="40.5" customHeight="1">
      <c r="A24" s="159" t="s">
        <v>373</v>
      </c>
      <c r="B24" s="159"/>
      <c r="C24" s="159"/>
      <c r="D24" s="159"/>
      <c r="E24" s="159"/>
      <c r="F24" s="159"/>
    </row>
    <row r="26" ht="12.75">
      <c r="A26" s="17" t="s">
        <v>107</v>
      </c>
    </row>
  </sheetData>
  <mergeCells count="3">
    <mergeCell ref="A6:A7"/>
    <mergeCell ref="A23:F23"/>
    <mergeCell ref="A24:F24"/>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2:F26"/>
  <sheetViews>
    <sheetView workbookViewId="0" topLeftCell="A1">
      <selection activeCell="A3" sqref="A3"/>
    </sheetView>
  </sheetViews>
  <sheetFormatPr defaultColWidth="9.33203125" defaultRowHeight="12.75"/>
  <cols>
    <col min="1" max="1" width="22.16015625" style="3" customWidth="1"/>
    <col min="2" max="4" width="12.83203125" style="3" customWidth="1"/>
    <col min="5" max="6" width="16.83203125" style="3" customWidth="1"/>
    <col min="7" max="16384" width="9.33203125" style="3" customWidth="1"/>
  </cols>
  <sheetData>
    <row r="2" spans="1:6" ht="12.75">
      <c r="A2" s="41" t="s">
        <v>110</v>
      </c>
      <c r="B2" s="2"/>
      <c r="C2" s="2"/>
      <c r="D2" s="41"/>
      <c r="E2" s="2"/>
      <c r="F2" s="2"/>
    </row>
    <row r="3" spans="1:6" ht="12.75">
      <c r="A3" s="42" t="s">
        <v>416</v>
      </c>
      <c r="B3" s="2"/>
      <c r="C3" s="2"/>
      <c r="D3" s="41"/>
      <c r="E3" s="2"/>
      <c r="F3" s="2"/>
    </row>
    <row r="4" spans="1:6" ht="12.75">
      <c r="A4" s="41" t="s">
        <v>111</v>
      </c>
      <c r="B4" s="2"/>
      <c r="C4" s="2"/>
      <c r="D4" s="41"/>
      <c r="E4" s="2"/>
      <c r="F4" s="2"/>
    </row>
    <row r="6" spans="1:6" ht="12.75">
      <c r="A6" s="173" t="s">
        <v>371</v>
      </c>
      <c r="B6" s="121" t="s">
        <v>369</v>
      </c>
      <c r="C6" s="90"/>
      <c r="D6" s="90"/>
      <c r="E6" s="90"/>
      <c r="F6" s="91"/>
    </row>
    <row r="7" spans="1:6" ht="12.75">
      <c r="A7" s="161"/>
      <c r="B7" s="127" t="s">
        <v>148</v>
      </c>
      <c r="C7" s="127" t="s">
        <v>54</v>
      </c>
      <c r="D7" s="127" t="s">
        <v>55</v>
      </c>
      <c r="E7" s="127" t="s">
        <v>102</v>
      </c>
      <c r="F7" s="128" t="s">
        <v>103</v>
      </c>
    </row>
    <row r="8" spans="1:6" ht="15" customHeight="1">
      <c r="A8" s="123" t="s">
        <v>106</v>
      </c>
      <c r="B8" s="81">
        <v>853.1</v>
      </c>
      <c r="C8" s="81">
        <v>883.5</v>
      </c>
      <c r="D8" s="81">
        <v>749.4</v>
      </c>
      <c r="E8" s="81">
        <v>672.5</v>
      </c>
      <c r="F8" s="81">
        <v>195.7</v>
      </c>
    </row>
    <row r="9" spans="1:6" ht="12.75">
      <c r="A9" s="86"/>
      <c r="B9" s="43"/>
      <c r="C9" s="43"/>
      <c r="D9" s="43"/>
      <c r="E9" s="43"/>
      <c r="F9" s="43"/>
    </row>
    <row r="10" spans="1:6" ht="12.75">
      <c r="A10" s="124" t="s">
        <v>66</v>
      </c>
      <c r="B10" s="43">
        <v>739.8</v>
      </c>
      <c r="C10" s="43">
        <v>544.9</v>
      </c>
      <c r="D10" s="43">
        <v>1628.5</v>
      </c>
      <c r="E10" s="59" t="s">
        <v>11</v>
      </c>
      <c r="F10" s="43">
        <v>501.3</v>
      </c>
    </row>
    <row r="11" spans="1:6" ht="12.75">
      <c r="A11" s="124" t="s">
        <v>68</v>
      </c>
      <c r="B11" s="43">
        <v>23</v>
      </c>
      <c r="C11" s="43">
        <v>19.8</v>
      </c>
      <c r="D11" s="43">
        <v>37.2</v>
      </c>
      <c r="E11" s="59" t="s">
        <v>11</v>
      </c>
      <c r="F11" s="59" t="s">
        <v>11</v>
      </c>
    </row>
    <row r="12" spans="1:6" ht="12.75">
      <c r="A12" s="124" t="s">
        <v>70</v>
      </c>
      <c r="B12" s="43">
        <v>44.1</v>
      </c>
      <c r="C12" s="43">
        <v>38</v>
      </c>
      <c r="D12" s="43">
        <v>71.1</v>
      </c>
      <c r="E12" s="59" t="s">
        <v>11</v>
      </c>
      <c r="F12" s="43">
        <v>52.9</v>
      </c>
    </row>
    <row r="13" spans="1:6" ht="12.75">
      <c r="A13" s="124" t="s">
        <v>72</v>
      </c>
      <c r="B13" s="43">
        <v>71.8</v>
      </c>
      <c r="C13" s="43">
        <v>60.8</v>
      </c>
      <c r="D13" s="43">
        <v>133</v>
      </c>
      <c r="E13" s="59">
        <v>110.3</v>
      </c>
      <c r="F13" s="59" t="s">
        <v>11</v>
      </c>
    </row>
    <row r="14" spans="1:6" ht="12.75">
      <c r="A14" s="124" t="s">
        <v>74</v>
      </c>
      <c r="B14" s="43">
        <v>152</v>
      </c>
      <c r="C14" s="43">
        <v>122.1</v>
      </c>
      <c r="D14" s="43">
        <v>322.5</v>
      </c>
      <c r="E14" s="43">
        <v>253.7</v>
      </c>
      <c r="F14" s="43">
        <v>93.9</v>
      </c>
    </row>
    <row r="15" spans="1:6" ht="12.75">
      <c r="A15" s="124" t="s">
        <v>76</v>
      </c>
      <c r="B15" s="43">
        <v>341</v>
      </c>
      <c r="C15" s="43">
        <v>288.4</v>
      </c>
      <c r="D15" s="43">
        <v>683.1</v>
      </c>
      <c r="E15" s="43">
        <v>621.5</v>
      </c>
      <c r="F15" s="43">
        <v>177.8</v>
      </c>
    </row>
    <row r="16" spans="1:6" ht="12.75">
      <c r="A16" s="124" t="s">
        <v>78</v>
      </c>
      <c r="B16" s="43">
        <v>852.3</v>
      </c>
      <c r="C16" s="43">
        <v>785</v>
      </c>
      <c r="D16" s="43">
        <v>1337.3</v>
      </c>
      <c r="E16" s="43">
        <v>1635.4</v>
      </c>
      <c r="F16" s="43">
        <v>380.8</v>
      </c>
    </row>
    <row r="17" spans="1:6" ht="12.75">
      <c r="A17" s="124" t="s">
        <v>80</v>
      </c>
      <c r="B17" s="43">
        <v>2105.3</v>
      </c>
      <c r="C17" s="43">
        <v>2014.6</v>
      </c>
      <c r="D17" s="43">
        <v>2777.5</v>
      </c>
      <c r="E17" s="43">
        <v>3897.9</v>
      </c>
      <c r="F17" s="43">
        <v>1116.2</v>
      </c>
    </row>
    <row r="18" spans="1:6" ht="12.75">
      <c r="A18" s="124" t="s">
        <v>82</v>
      </c>
      <c r="B18" s="43">
        <v>5187.7</v>
      </c>
      <c r="C18" s="43">
        <v>5137.7</v>
      </c>
      <c r="D18" s="43">
        <v>5544.1</v>
      </c>
      <c r="E18" s="43">
        <v>7715.1</v>
      </c>
      <c r="F18" s="43">
        <v>4959.8</v>
      </c>
    </row>
    <row r="19" spans="1:6" ht="12.75">
      <c r="A19" s="124" t="s">
        <v>84</v>
      </c>
      <c r="B19" s="43">
        <v>15221.3</v>
      </c>
      <c r="C19" s="43">
        <v>15653.2</v>
      </c>
      <c r="D19" s="43">
        <v>11275.3</v>
      </c>
      <c r="E19" s="43">
        <v>21621.6</v>
      </c>
      <c r="F19" s="43">
        <v>10219</v>
      </c>
    </row>
    <row r="20" spans="1:6" ht="12.75">
      <c r="A20" s="86"/>
      <c r="B20" s="43"/>
      <c r="C20" s="43"/>
      <c r="D20" s="43"/>
      <c r="E20" s="43"/>
      <c r="F20" s="43"/>
    </row>
    <row r="21" spans="1:6" ht="12.75">
      <c r="A21" s="123" t="s">
        <v>372</v>
      </c>
      <c r="B21" s="81">
        <v>399.5</v>
      </c>
      <c r="C21" s="81">
        <v>373.4</v>
      </c>
      <c r="D21" s="81">
        <v>557.3</v>
      </c>
      <c r="E21" s="155">
        <v>662.3</v>
      </c>
      <c r="F21" s="81">
        <v>260.4</v>
      </c>
    </row>
    <row r="23" spans="1:6" ht="87.75" customHeight="1">
      <c r="A23" s="174" t="s">
        <v>374</v>
      </c>
      <c r="B23" s="162"/>
      <c r="C23" s="162"/>
      <c r="D23" s="162"/>
      <c r="E23" s="162"/>
      <c r="F23" s="162"/>
    </row>
    <row r="24" spans="1:6" ht="37.5" customHeight="1">
      <c r="A24" s="159" t="s">
        <v>373</v>
      </c>
      <c r="B24" s="159"/>
      <c r="C24" s="159"/>
      <c r="D24" s="159"/>
      <c r="E24" s="159"/>
      <c r="F24" s="159"/>
    </row>
    <row r="26" ht="12.75">
      <c r="A26" s="17" t="s">
        <v>107</v>
      </c>
    </row>
  </sheetData>
  <mergeCells count="3">
    <mergeCell ref="A6:A7"/>
    <mergeCell ref="A23:F23"/>
    <mergeCell ref="A24:F24"/>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2:E42"/>
  <sheetViews>
    <sheetView workbookViewId="0" topLeftCell="A1">
      <selection activeCell="A1" sqref="A1"/>
    </sheetView>
  </sheetViews>
  <sheetFormatPr defaultColWidth="9.33203125" defaultRowHeight="12.75"/>
  <cols>
    <col min="1" max="1" width="16.83203125" style="3" customWidth="1"/>
    <col min="2" max="3" width="12.83203125" style="3" customWidth="1"/>
    <col min="4" max="4" width="15.5" style="3" customWidth="1"/>
    <col min="5" max="5" width="12.83203125" style="3" customWidth="1"/>
    <col min="6" max="16384" width="9.33203125" style="3" customWidth="1"/>
  </cols>
  <sheetData>
    <row r="2" spans="1:5" ht="12.75">
      <c r="A2" s="1" t="s">
        <v>112</v>
      </c>
      <c r="B2" s="2"/>
      <c r="C2" s="2"/>
      <c r="D2" s="2"/>
      <c r="E2" s="2"/>
    </row>
    <row r="3" spans="1:5" ht="12.75">
      <c r="A3" s="4" t="s">
        <v>113</v>
      </c>
      <c r="B3" s="2"/>
      <c r="C3" s="2"/>
      <c r="D3" s="2"/>
      <c r="E3" s="2"/>
    </row>
    <row r="4" spans="1:5" ht="12.75">
      <c r="A4" s="1" t="s">
        <v>114</v>
      </c>
      <c r="B4" s="2"/>
      <c r="C4" s="2"/>
      <c r="D4" s="2"/>
      <c r="E4" s="2"/>
    </row>
    <row r="5" spans="1:5" ht="12.75">
      <c r="A5" s="1" t="s">
        <v>115</v>
      </c>
      <c r="B5" s="2"/>
      <c r="C5" s="2"/>
      <c r="D5" s="2"/>
      <c r="E5" s="2"/>
    </row>
    <row r="7" spans="1:5" ht="12.75">
      <c r="A7" s="175" t="s">
        <v>375</v>
      </c>
      <c r="B7" s="175"/>
      <c r="C7" s="160" t="s">
        <v>370</v>
      </c>
      <c r="D7" s="175" t="s">
        <v>183</v>
      </c>
      <c r="E7" s="175"/>
    </row>
    <row r="8" spans="1:5" ht="12.75">
      <c r="A8" s="76" t="s">
        <v>104</v>
      </c>
      <c r="B8" s="76" t="s">
        <v>105</v>
      </c>
      <c r="C8" s="161"/>
      <c r="D8" s="76" t="s">
        <v>104</v>
      </c>
      <c r="E8" s="76" t="s">
        <v>105</v>
      </c>
    </row>
    <row r="9" spans="1:5" ht="12.75">
      <c r="A9" s="113">
        <v>47.6</v>
      </c>
      <c r="B9" s="39">
        <v>50.6</v>
      </c>
      <c r="C9" s="73" t="s">
        <v>116</v>
      </c>
      <c r="D9" s="39">
        <v>53.4</v>
      </c>
      <c r="E9" s="113">
        <v>55.1</v>
      </c>
    </row>
    <row r="10" spans="1:5" ht="12.75">
      <c r="A10" s="113">
        <v>48.4</v>
      </c>
      <c r="B10" s="39">
        <v>51.8</v>
      </c>
      <c r="C10" s="73" t="s">
        <v>117</v>
      </c>
      <c r="D10" s="39">
        <v>53.9</v>
      </c>
      <c r="E10" s="113">
        <v>56.2</v>
      </c>
    </row>
    <row r="11" spans="1:5" ht="12.75">
      <c r="A11" s="113">
        <v>53.6</v>
      </c>
      <c r="B11" s="39">
        <v>54.6</v>
      </c>
      <c r="C11" s="73" t="s">
        <v>118</v>
      </c>
      <c r="D11" s="60" t="s">
        <v>119</v>
      </c>
      <c r="E11" s="114" t="s">
        <v>120</v>
      </c>
    </row>
    <row r="12" spans="1:5" ht="12.75">
      <c r="A12" s="113">
        <v>58.1</v>
      </c>
      <c r="B12" s="39">
        <v>61.6</v>
      </c>
      <c r="C12" s="73" t="s">
        <v>121</v>
      </c>
      <c r="D12" s="60" t="s">
        <v>122</v>
      </c>
      <c r="E12" s="114" t="s">
        <v>123</v>
      </c>
    </row>
    <row r="13" spans="1:5" ht="12.75">
      <c r="A13" s="113">
        <v>60.8</v>
      </c>
      <c r="B13" s="39">
        <v>65.2</v>
      </c>
      <c r="C13" s="73" t="s">
        <v>124</v>
      </c>
      <c r="D13" s="60" t="s">
        <v>125</v>
      </c>
      <c r="E13" s="114" t="s">
        <v>126</v>
      </c>
    </row>
    <row r="14" spans="1:5" ht="12.75">
      <c r="A14" s="113">
        <v>65.6</v>
      </c>
      <c r="B14" s="39">
        <v>71.1</v>
      </c>
      <c r="C14" s="73" t="s">
        <v>127</v>
      </c>
      <c r="D14" s="39">
        <v>65.7</v>
      </c>
      <c r="E14" s="113">
        <v>71.2</v>
      </c>
    </row>
    <row r="15" spans="1:5" ht="12.75">
      <c r="A15" s="113">
        <v>66.6</v>
      </c>
      <c r="B15" s="39">
        <v>73.1</v>
      </c>
      <c r="C15" s="73" t="s">
        <v>128</v>
      </c>
      <c r="D15" s="39">
        <v>67.1</v>
      </c>
      <c r="E15" s="113">
        <v>73.3</v>
      </c>
    </row>
    <row r="16" spans="1:5" ht="12.75">
      <c r="A16" s="113">
        <v>67.1</v>
      </c>
      <c r="B16" s="39">
        <v>74.7</v>
      </c>
      <c r="C16" s="73" t="s">
        <v>27</v>
      </c>
      <c r="D16" s="39">
        <v>67.2</v>
      </c>
      <c r="E16" s="113">
        <v>74.6</v>
      </c>
    </row>
    <row r="17" spans="1:5" ht="12.75" hidden="1">
      <c r="A17" s="113">
        <v>68.8</v>
      </c>
      <c r="B17" s="39">
        <v>76.6</v>
      </c>
      <c r="C17" s="73" t="s">
        <v>28</v>
      </c>
      <c r="D17" s="39">
        <v>68.5</v>
      </c>
      <c r="E17" s="113">
        <v>75.7</v>
      </c>
    </row>
    <row r="18" spans="1:5" ht="12.75">
      <c r="A18" s="115"/>
      <c r="B18" s="116"/>
      <c r="C18" s="86"/>
      <c r="D18" s="116"/>
      <c r="E18" s="115"/>
    </row>
    <row r="19" spans="1:5" ht="12.75">
      <c r="A19" s="113">
        <v>70</v>
      </c>
      <c r="B19" s="39">
        <v>77.4</v>
      </c>
      <c r="C19" s="73" t="s">
        <v>29</v>
      </c>
      <c r="D19" s="39">
        <v>70</v>
      </c>
      <c r="E19" s="113">
        <v>76.9</v>
      </c>
    </row>
    <row r="20" spans="1:5" ht="12.75" hidden="1">
      <c r="A20" s="113">
        <v>70.4</v>
      </c>
      <c r="B20" s="39">
        <v>77.8</v>
      </c>
      <c r="C20" s="73" t="s">
        <v>30</v>
      </c>
      <c r="D20" s="39">
        <v>70.2</v>
      </c>
      <c r="E20" s="113">
        <v>76.9</v>
      </c>
    </row>
    <row r="21" spans="1:5" ht="12.75" hidden="1">
      <c r="A21" s="113">
        <v>70.8</v>
      </c>
      <c r="B21" s="39">
        <v>78.1</v>
      </c>
      <c r="C21" s="73" t="s">
        <v>31</v>
      </c>
      <c r="D21" s="39">
        <v>70.4</v>
      </c>
      <c r="E21" s="113">
        <v>77.2</v>
      </c>
    </row>
    <row r="22" spans="1:5" ht="12.75" hidden="1">
      <c r="A22" s="113">
        <v>71</v>
      </c>
      <c r="B22" s="39">
        <v>78.1</v>
      </c>
      <c r="C22" s="73" t="s">
        <v>32</v>
      </c>
      <c r="D22" s="39">
        <v>70.6</v>
      </c>
      <c r="E22" s="113">
        <v>77.2</v>
      </c>
    </row>
    <row r="23" spans="1:5" ht="12.75" hidden="1">
      <c r="A23" s="113">
        <v>71.1</v>
      </c>
      <c r="B23" s="39">
        <v>78.2</v>
      </c>
      <c r="C23" s="73" t="s">
        <v>33</v>
      </c>
      <c r="D23" s="39">
        <v>70.9</v>
      </c>
      <c r="E23" s="113">
        <v>77.3</v>
      </c>
    </row>
    <row r="24" spans="1:5" ht="12.75" hidden="1">
      <c r="A24" s="113">
        <v>71.1</v>
      </c>
      <c r="B24" s="39">
        <v>78.2</v>
      </c>
      <c r="C24" s="73" t="s">
        <v>34</v>
      </c>
      <c r="D24" s="39">
        <v>70.5</v>
      </c>
      <c r="E24" s="113">
        <v>77.5</v>
      </c>
    </row>
    <row r="25" spans="1:5" ht="12.75" hidden="1">
      <c r="A25" s="113">
        <v>71.2</v>
      </c>
      <c r="B25" s="39">
        <v>78.2</v>
      </c>
      <c r="C25" s="73" t="s">
        <v>35</v>
      </c>
      <c r="D25" s="39">
        <v>70.7</v>
      </c>
      <c r="E25" s="113">
        <v>77.4</v>
      </c>
    </row>
    <row r="26" spans="1:5" ht="12.75" hidden="1">
      <c r="A26" s="113">
        <v>71.4</v>
      </c>
      <c r="B26" s="39">
        <v>78.3</v>
      </c>
      <c r="C26" s="73" t="s">
        <v>36</v>
      </c>
      <c r="D26" s="39">
        <v>71</v>
      </c>
      <c r="E26" s="113">
        <v>77.4</v>
      </c>
    </row>
    <row r="27" spans="1:5" ht="12.75" hidden="1">
      <c r="A27" s="113">
        <v>71.4</v>
      </c>
      <c r="B27" s="39">
        <v>78.3</v>
      </c>
      <c r="C27" s="73" t="s">
        <v>37</v>
      </c>
      <c r="D27" s="39">
        <v>71.3</v>
      </c>
      <c r="E27" s="113">
        <v>77.7</v>
      </c>
    </row>
    <row r="28" spans="1:5" ht="12.75" hidden="1">
      <c r="A28" s="113">
        <v>71.7</v>
      </c>
      <c r="B28" s="39">
        <v>78.5</v>
      </c>
      <c r="C28" s="73" t="s">
        <v>38</v>
      </c>
      <c r="D28" s="39">
        <v>71.5</v>
      </c>
      <c r="E28" s="113">
        <v>77.8</v>
      </c>
    </row>
    <row r="29" spans="1:5" ht="12.75" hidden="1">
      <c r="A29" s="113"/>
      <c r="B29" s="116"/>
      <c r="C29" s="86"/>
      <c r="D29" s="57"/>
      <c r="E29" s="115"/>
    </row>
    <row r="30" spans="1:5" ht="12.75">
      <c r="A30" s="113" t="s">
        <v>129</v>
      </c>
      <c r="B30" s="39" t="s">
        <v>130</v>
      </c>
      <c r="C30" s="73" t="s">
        <v>39</v>
      </c>
      <c r="D30" s="39">
        <v>71.8</v>
      </c>
      <c r="E30" s="113">
        <v>78.1</v>
      </c>
    </row>
    <row r="31" spans="1:5" ht="12.75">
      <c r="A31" s="113" t="s">
        <v>131</v>
      </c>
      <c r="B31" s="39" t="s">
        <v>132</v>
      </c>
      <c r="C31" s="73" t="s">
        <v>40</v>
      </c>
      <c r="D31" s="39">
        <v>71.8</v>
      </c>
      <c r="E31" s="113">
        <v>78.1</v>
      </c>
    </row>
    <row r="32" spans="1:5" ht="12.75">
      <c r="A32" s="113">
        <v>72.3</v>
      </c>
      <c r="B32" s="39">
        <v>79.1</v>
      </c>
      <c r="C32" s="73" t="s">
        <v>41</v>
      </c>
      <c r="D32" s="39">
        <v>72.2</v>
      </c>
      <c r="E32" s="113">
        <v>78.4</v>
      </c>
    </row>
    <row r="33" spans="1:5" ht="12.75">
      <c r="A33" s="113">
        <v>72.2</v>
      </c>
      <c r="B33" s="39">
        <v>78.8</v>
      </c>
      <c r="C33" s="73" t="s">
        <v>42</v>
      </c>
      <c r="D33" s="39">
        <v>72.1</v>
      </c>
      <c r="E33" s="117">
        <v>78.2</v>
      </c>
    </row>
    <row r="34" spans="1:5" ht="12.75">
      <c r="A34" s="113">
        <v>72.4</v>
      </c>
      <c r="B34" s="39">
        <v>79</v>
      </c>
      <c r="C34" s="73">
        <v>1994</v>
      </c>
      <c r="D34" s="116">
        <v>72.3</v>
      </c>
      <c r="E34" s="118">
        <v>78.3</v>
      </c>
    </row>
    <row r="35" spans="1:5" ht="12.75">
      <c r="A35" s="114">
        <v>72.5</v>
      </c>
      <c r="B35" s="60">
        <v>78.9</v>
      </c>
      <c r="C35" s="73">
        <v>1995</v>
      </c>
      <c r="D35" s="46">
        <v>72.5</v>
      </c>
      <c r="E35" s="118">
        <v>78.3</v>
      </c>
    </row>
    <row r="36" spans="1:5" ht="12.75">
      <c r="A36" s="114" t="s">
        <v>133</v>
      </c>
      <c r="B36" s="60" t="s">
        <v>134</v>
      </c>
      <c r="C36" s="73">
        <v>1996</v>
      </c>
      <c r="D36" s="46">
        <v>72.8</v>
      </c>
      <c r="E36" s="118">
        <v>78.5</v>
      </c>
    </row>
    <row r="37" spans="1:5" ht="12.75">
      <c r="A37" s="119"/>
      <c r="B37" s="119"/>
      <c r="C37" s="76"/>
      <c r="D37" s="120"/>
      <c r="E37" s="120"/>
    </row>
    <row r="39" spans="1:5" ht="49.5" customHeight="1">
      <c r="A39" s="176" t="s">
        <v>376</v>
      </c>
      <c r="B39" s="159"/>
      <c r="C39" s="159"/>
      <c r="D39" s="159"/>
      <c r="E39" s="159"/>
    </row>
    <row r="41" spans="1:5" ht="39" customHeight="1">
      <c r="A41" s="163" t="s">
        <v>377</v>
      </c>
      <c r="B41" s="162"/>
      <c r="C41" s="162"/>
      <c r="D41" s="162"/>
      <c r="E41" s="162"/>
    </row>
    <row r="42" ht="12.75">
      <c r="A42" s="17"/>
    </row>
  </sheetData>
  <mergeCells count="5">
    <mergeCell ref="A41:E41"/>
    <mergeCell ref="C7:C8"/>
    <mergeCell ref="A7:B7"/>
    <mergeCell ref="D7:E7"/>
    <mergeCell ref="A39:E39"/>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1998-02-20T17:09:30Z</cp:lastPrinted>
  <dcterms:created xsi:type="dcterms:W3CDTF">2003-07-10T20:01:25Z</dcterms:created>
  <dcterms:modified xsi:type="dcterms:W3CDTF">2003-10-27T21:12:41Z</dcterms:modified>
  <cp:category/>
  <cp:version/>
  <cp:contentType/>
  <cp:contentStatus/>
</cp:coreProperties>
</file>